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45" windowWidth="11400" windowHeight="5550" tabRatio="757" firstSheet="1" activeTab="1"/>
  </bookViews>
  <sheets>
    <sheet name="Návod" sheetId="25" r:id="rId1"/>
    <sheet name="CELKEM dívky - běhy ručně" sheetId="12" r:id="rId2"/>
    <sheet name="60m" sheetId="15" r:id="rId3"/>
    <sheet name="800m" sheetId="18" r:id="rId4"/>
    <sheet name="dálka" sheetId="20" r:id="rId5"/>
    <sheet name="výška" sheetId="26" r:id="rId6"/>
    <sheet name="koule" sheetId="21" r:id="rId7"/>
    <sheet name="štafeta" sheetId="24" r:id="rId8"/>
  </sheets>
  <calcPr calcId="145621"/>
</workbook>
</file>

<file path=xl/calcChain.xml><?xml version="1.0" encoding="utf-8"?>
<calcChain xmlns="http://schemas.openxmlformats.org/spreadsheetml/2006/main">
  <c r="G5" i="26" l="1"/>
  <c r="G6" i="26"/>
  <c r="G7" i="26"/>
  <c r="G8" i="26"/>
  <c r="G9" i="26"/>
  <c r="G4" i="26"/>
  <c r="G4" i="20" l="1"/>
  <c r="G5" i="20"/>
  <c r="G9" i="20" l="1"/>
  <c r="G6" i="20"/>
  <c r="G42" i="26" l="1"/>
  <c r="A42" i="26"/>
  <c r="G41" i="26"/>
  <c r="A41" i="26"/>
  <c r="G40" i="26"/>
  <c r="A40" i="26"/>
  <c r="G39" i="26"/>
  <c r="A39" i="26"/>
  <c r="G38" i="26"/>
  <c r="A38" i="26"/>
  <c r="G37" i="26"/>
  <c r="A37" i="26"/>
  <c r="G36" i="26"/>
  <c r="A36" i="26"/>
  <c r="G35" i="26"/>
  <c r="A35" i="26"/>
  <c r="G34" i="26"/>
  <c r="A34" i="26"/>
  <c r="G33" i="26"/>
  <c r="A33" i="26"/>
  <c r="G32" i="26"/>
  <c r="A32" i="26"/>
  <c r="G31" i="26"/>
  <c r="A31" i="26"/>
  <c r="G30" i="26"/>
  <c r="A30" i="26"/>
  <c r="G29" i="26"/>
  <c r="A29" i="26"/>
  <c r="G28" i="26"/>
  <c r="A28" i="26"/>
  <c r="G27" i="26"/>
  <c r="A27" i="26"/>
  <c r="G26" i="26"/>
  <c r="A26" i="26"/>
  <c r="G25" i="26"/>
  <c r="A25" i="26"/>
  <c r="G24" i="26"/>
  <c r="A24" i="26"/>
  <c r="G23" i="26"/>
  <c r="A23" i="26"/>
  <c r="G22" i="26"/>
  <c r="A22" i="26"/>
  <c r="G21" i="26"/>
  <c r="A21" i="26"/>
  <c r="G20" i="26"/>
  <c r="A20" i="26"/>
  <c r="A19" i="26"/>
  <c r="A18" i="26"/>
  <c r="A17" i="26"/>
  <c r="A16" i="26"/>
  <c r="A15" i="26"/>
  <c r="A14" i="26"/>
  <c r="A13" i="26"/>
  <c r="A12" i="26"/>
  <c r="A11" i="26"/>
  <c r="A9" i="26"/>
  <c r="A8" i="26"/>
  <c r="A7" i="26"/>
  <c r="A6" i="26"/>
  <c r="A5" i="26"/>
  <c r="A4" i="26"/>
  <c r="A12" i="15" l="1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13" i="15"/>
  <c r="G19" i="15"/>
  <c r="G12" i="15"/>
  <c r="G18" i="15"/>
  <c r="G14" i="15"/>
  <c r="G11" i="15"/>
  <c r="G6" i="15"/>
  <c r="G9" i="15"/>
  <c r="G7" i="15"/>
  <c r="G16" i="15"/>
  <c r="G17" i="15"/>
  <c r="G5" i="15"/>
  <c r="G4" i="15"/>
  <c r="G8" i="15"/>
  <c r="G20" i="15"/>
  <c r="G15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0" i="15"/>
  <c r="A8" i="15"/>
  <c r="A4" i="15"/>
  <c r="A5" i="15"/>
  <c r="A19" i="15"/>
  <c r="A16" i="15"/>
  <c r="A7" i="15"/>
  <c r="A9" i="15"/>
  <c r="A6" i="15"/>
  <c r="A11" i="15"/>
  <c r="A14" i="15"/>
  <c r="A17" i="15"/>
  <c r="A18" i="15"/>
  <c r="A13" i="15"/>
  <c r="A21" i="15"/>
  <c r="A22" i="15"/>
  <c r="A23" i="15"/>
  <c r="A24" i="15"/>
  <c r="A25" i="15"/>
  <c r="A26" i="15"/>
  <c r="A27" i="15"/>
  <c r="A28" i="15"/>
  <c r="A15" i="15"/>
  <c r="I18" i="18"/>
  <c r="G13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7" i="18"/>
  <c r="I5" i="18"/>
  <c r="I11" i="18"/>
  <c r="I4" i="18"/>
  <c r="I9" i="18"/>
  <c r="I7" i="18"/>
  <c r="I8" i="18"/>
  <c r="I13" i="18"/>
  <c r="I15" i="18"/>
  <c r="I12" i="18"/>
  <c r="I16" i="18"/>
  <c r="I10" i="18"/>
  <c r="I6" i="18"/>
  <c r="I14" i="18"/>
  <c r="A16" i="18"/>
  <c r="G8" i="18"/>
  <c r="A7" i="18"/>
  <c r="G15" i="18"/>
  <c r="G43" i="18"/>
  <c r="A43" i="18"/>
  <c r="G42" i="18"/>
  <c r="A42" i="18"/>
  <c r="G41" i="18"/>
  <c r="A41" i="18"/>
  <c r="G40" i="18"/>
  <c r="A40" i="18"/>
  <c r="G39" i="18"/>
  <c r="A39" i="18"/>
  <c r="G38" i="18"/>
  <c r="A38" i="18"/>
  <c r="G37" i="18"/>
  <c r="A37" i="18"/>
  <c r="G36" i="18"/>
  <c r="A36" i="18"/>
  <c r="G35" i="18"/>
  <c r="A35" i="18"/>
  <c r="G34" i="18"/>
  <c r="A34" i="18"/>
  <c r="G33" i="18"/>
  <c r="A33" i="18"/>
  <c r="G32" i="18"/>
  <c r="A32" i="18"/>
  <c r="G31" i="18"/>
  <c r="A31" i="18"/>
  <c r="G30" i="18"/>
  <c r="A30" i="18"/>
  <c r="G29" i="18"/>
  <c r="A29" i="18"/>
  <c r="G28" i="18"/>
  <c r="A28" i="18"/>
  <c r="G27" i="18"/>
  <c r="A27" i="18"/>
  <c r="G6" i="18"/>
  <c r="G16" i="18"/>
  <c r="G10" i="18"/>
  <c r="G12" i="18"/>
  <c r="G14" i="18"/>
  <c r="G7" i="18"/>
  <c r="G9" i="18"/>
  <c r="G4" i="18"/>
  <c r="G11" i="18"/>
  <c r="G5" i="18"/>
  <c r="G18" i="18"/>
  <c r="G17" i="18"/>
  <c r="G19" i="18"/>
  <c r="G20" i="18"/>
  <c r="G21" i="18"/>
  <c r="G22" i="18"/>
  <c r="G23" i="18"/>
  <c r="G24" i="18"/>
  <c r="G25" i="18"/>
  <c r="G26" i="18"/>
  <c r="A13" i="18"/>
  <c r="A8" i="18"/>
  <c r="A12" i="18"/>
  <c r="A14" i="18"/>
  <c r="A6" i="18"/>
  <c r="A10" i="18"/>
  <c r="A15" i="18"/>
  <c r="A9" i="18"/>
  <c r="A4" i="18"/>
  <c r="A11" i="18"/>
  <c r="A5" i="18"/>
  <c r="A18" i="18"/>
  <c r="A17" i="18"/>
  <c r="A19" i="18"/>
  <c r="A20" i="18"/>
  <c r="A21" i="18"/>
  <c r="A22" i="18"/>
  <c r="A23" i="18"/>
  <c r="A24" i="18"/>
  <c r="A25" i="18"/>
  <c r="A26" i="18"/>
  <c r="M13" i="12"/>
  <c r="M12" i="12"/>
  <c r="M25" i="12"/>
  <c r="M24" i="12"/>
  <c r="W15" i="12"/>
  <c r="X15" i="12"/>
  <c r="U15" i="12"/>
  <c r="Y15" i="12" s="1"/>
  <c r="Z15" i="12"/>
  <c r="AA15" i="12"/>
  <c r="AB15" i="12"/>
  <c r="W16" i="12"/>
  <c r="X16" i="12"/>
  <c r="U16" i="12"/>
  <c r="Y16" i="12" s="1"/>
  <c r="Z16" i="12"/>
  <c r="AA16" i="12"/>
  <c r="AB16" i="12"/>
  <c r="V15" i="12"/>
  <c r="AC15" i="12" s="1"/>
  <c r="W12" i="12"/>
  <c r="X12" i="12"/>
  <c r="U12" i="12"/>
  <c r="Y12" i="12" s="1"/>
  <c r="Z12" i="12"/>
  <c r="AA12" i="12"/>
  <c r="AB12" i="12"/>
  <c r="W13" i="12"/>
  <c r="X13" i="12"/>
  <c r="U13" i="12"/>
  <c r="Y13" i="12" s="1"/>
  <c r="Z13" i="12"/>
  <c r="AA13" i="12"/>
  <c r="AB13" i="12"/>
  <c r="V12" i="12"/>
  <c r="AC12" i="12" s="1"/>
  <c r="W18" i="12"/>
  <c r="X18" i="12"/>
  <c r="U18" i="12"/>
  <c r="Y18" i="12" s="1"/>
  <c r="Z18" i="12"/>
  <c r="AA18" i="12"/>
  <c r="AB18" i="12"/>
  <c r="W19" i="12"/>
  <c r="X19" i="12"/>
  <c r="U19" i="12"/>
  <c r="Y19" i="12" s="1"/>
  <c r="Z19" i="12"/>
  <c r="AA19" i="12"/>
  <c r="AB19" i="12"/>
  <c r="V18" i="12"/>
  <c r="AC18" i="12" s="1"/>
  <c r="W54" i="12"/>
  <c r="X54" i="12"/>
  <c r="Y54" i="12"/>
  <c r="Z54" i="12"/>
  <c r="AA54" i="12"/>
  <c r="AB54" i="12"/>
  <c r="W55" i="12"/>
  <c r="X55" i="12"/>
  <c r="Y55" i="12"/>
  <c r="Z55" i="12"/>
  <c r="AA55" i="12"/>
  <c r="AB55" i="12"/>
  <c r="AC54" i="12"/>
  <c r="U55" i="12"/>
  <c r="S55" i="12"/>
  <c r="M55" i="12"/>
  <c r="V54" i="12"/>
  <c r="U54" i="12"/>
  <c r="S54" i="12"/>
  <c r="M54" i="12"/>
  <c r="W51" i="12"/>
  <c r="X51" i="12"/>
  <c r="Y51" i="12"/>
  <c r="Z51" i="12"/>
  <c r="AA51" i="12"/>
  <c r="AB51" i="12"/>
  <c r="W52" i="12"/>
  <c r="X52" i="12"/>
  <c r="Y52" i="12"/>
  <c r="Z52" i="12"/>
  <c r="AA52" i="12"/>
  <c r="AB52" i="12"/>
  <c r="AC51" i="12"/>
  <c r="U52" i="12"/>
  <c r="S52" i="12"/>
  <c r="M52" i="12"/>
  <c r="V51" i="12"/>
  <c r="U51" i="12"/>
  <c r="S51" i="12"/>
  <c r="M51" i="12"/>
  <c r="W48" i="12"/>
  <c r="X48" i="12"/>
  <c r="Y48" i="12"/>
  <c r="Z48" i="12"/>
  <c r="AA48" i="12"/>
  <c r="AB48" i="12"/>
  <c r="W49" i="12"/>
  <c r="X49" i="12"/>
  <c r="Y49" i="12"/>
  <c r="Z49" i="12"/>
  <c r="AA49" i="12"/>
  <c r="AB49" i="12"/>
  <c r="AC48" i="12"/>
  <c r="U49" i="12"/>
  <c r="S49" i="12"/>
  <c r="M49" i="12"/>
  <c r="V48" i="12"/>
  <c r="U48" i="12"/>
  <c r="S48" i="12"/>
  <c r="M48" i="12"/>
  <c r="W45" i="12"/>
  <c r="X45" i="12"/>
  <c r="Y45" i="12"/>
  <c r="Z45" i="12"/>
  <c r="AA45" i="12"/>
  <c r="AB45" i="12"/>
  <c r="W46" i="12"/>
  <c r="X46" i="12"/>
  <c r="Y46" i="12"/>
  <c r="Z46" i="12"/>
  <c r="AA46" i="12"/>
  <c r="AB46" i="12"/>
  <c r="AC45" i="12"/>
  <c r="U46" i="12"/>
  <c r="S46" i="12"/>
  <c r="M46" i="12"/>
  <c r="V45" i="12"/>
  <c r="U45" i="12"/>
  <c r="S45" i="12"/>
  <c r="M45" i="12"/>
  <c r="W42" i="12"/>
  <c r="X42" i="12"/>
  <c r="Y42" i="12"/>
  <c r="Z42" i="12"/>
  <c r="AA42" i="12"/>
  <c r="AB42" i="12"/>
  <c r="W43" i="12"/>
  <c r="X43" i="12"/>
  <c r="Y43" i="12"/>
  <c r="Z43" i="12"/>
  <c r="AA43" i="12"/>
  <c r="AB43" i="12"/>
  <c r="AC42" i="12"/>
  <c r="U43" i="12"/>
  <c r="S43" i="12"/>
  <c r="M43" i="12"/>
  <c r="V42" i="12"/>
  <c r="U42" i="12"/>
  <c r="S42" i="12"/>
  <c r="M42" i="12"/>
  <c r="W39" i="12"/>
  <c r="X39" i="12"/>
  <c r="Y39" i="12"/>
  <c r="Z39" i="12"/>
  <c r="AA39" i="12"/>
  <c r="AB39" i="12"/>
  <c r="W40" i="12"/>
  <c r="X40" i="12"/>
  <c r="Y40" i="12"/>
  <c r="Z40" i="12"/>
  <c r="AA40" i="12"/>
  <c r="AB40" i="12"/>
  <c r="AC39" i="12"/>
  <c r="U40" i="12"/>
  <c r="S40" i="12"/>
  <c r="M40" i="12"/>
  <c r="V39" i="12"/>
  <c r="U39" i="12"/>
  <c r="S39" i="12"/>
  <c r="M39" i="12"/>
  <c r="W36" i="12"/>
  <c r="X36" i="12"/>
  <c r="Y36" i="12"/>
  <c r="Z36" i="12"/>
  <c r="AA36" i="12"/>
  <c r="AB36" i="12"/>
  <c r="W37" i="12"/>
  <c r="X37" i="12"/>
  <c r="Y37" i="12"/>
  <c r="Z37" i="12"/>
  <c r="AA37" i="12"/>
  <c r="AB37" i="12"/>
  <c r="AC36" i="12"/>
  <c r="U37" i="12"/>
  <c r="S37" i="12"/>
  <c r="M37" i="12"/>
  <c r="V36" i="12"/>
  <c r="U36" i="12"/>
  <c r="S36" i="12"/>
  <c r="M36" i="12"/>
  <c r="W33" i="12"/>
  <c r="X33" i="12"/>
  <c r="Y33" i="12"/>
  <c r="Z33" i="12"/>
  <c r="AA33" i="12"/>
  <c r="AB33" i="12"/>
  <c r="W34" i="12"/>
  <c r="X34" i="12"/>
  <c r="Y34" i="12"/>
  <c r="Z34" i="12"/>
  <c r="AA34" i="12"/>
  <c r="AB34" i="12"/>
  <c r="AC33" i="12"/>
  <c r="U34" i="12"/>
  <c r="S34" i="12"/>
  <c r="M34" i="12"/>
  <c r="V33" i="12"/>
  <c r="U33" i="12"/>
  <c r="S33" i="12"/>
  <c r="M33" i="12"/>
  <c r="W30" i="12"/>
  <c r="X30" i="12"/>
  <c r="Y30" i="12"/>
  <c r="Z30" i="12"/>
  <c r="AA30" i="12"/>
  <c r="AB30" i="12"/>
  <c r="W31" i="12"/>
  <c r="X31" i="12"/>
  <c r="Y31" i="12"/>
  <c r="Z31" i="12"/>
  <c r="AA31" i="12"/>
  <c r="AB31" i="12"/>
  <c r="AC30" i="12"/>
  <c r="U31" i="12"/>
  <c r="S31" i="12"/>
  <c r="M31" i="12"/>
  <c r="V30" i="12"/>
  <c r="U30" i="12"/>
  <c r="S30" i="12"/>
  <c r="M30" i="12"/>
  <c r="W27" i="12"/>
  <c r="X27" i="12"/>
  <c r="U27" i="12"/>
  <c r="Y27" i="12" s="1"/>
  <c r="Z27" i="12"/>
  <c r="AA27" i="12"/>
  <c r="AB27" i="12"/>
  <c r="W28" i="12"/>
  <c r="X28" i="12"/>
  <c r="U28" i="12"/>
  <c r="Y28" i="12"/>
  <c r="Z28" i="12"/>
  <c r="AA28" i="12"/>
  <c r="AB28" i="12"/>
  <c r="V27" i="12"/>
  <c r="AC27" i="12" s="1"/>
  <c r="W10" i="12"/>
  <c r="X10" i="12"/>
  <c r="U10" i="12"/>
  <c r="Y10" i="12" s="1"/>
  <c r="Z10" i="12"/>
  <c r="AA10" i="12"/>
  <c r="AB10" i="12"/>
  <c r="W9" i="12"/>
  <c r="X9" i="12"/>
  <c r="U9" i="12"/>
  <c r="Y9" i="12" s="1"/>
  <c r="Z9" i="12"/>
  <c r="AA9" i="12"/>
  <c r="AB9" i="12"/>
  <c r="V9" i="12"/>
  <c r="AC9" i="12" s="1"/>
  <c r="W24" i="12"/>
  <c r="X24" i="12"/>
  <c r="U24" i="12"/>
  <c r="Y24" i="12" s="1"/>
  <c r="Z24" i="12"/>
  <c r="AA24" i="12"/>
  <c r="AB24" i="12"/>
  <c r="W25" i="12"/>
  <c r="X25" i="12"/>
  <c r="U25" i="12"/>
  <c r="Y25" i="12"/>
  <c r="Z25" i="12"/>
  <c r="AA25" i="12"/>
  <c r="AB25" i="12"/>
  <c r="V24" i="12"/>
  <c r="AC24" i="12" s="1"/>
  <c r="W21" i="12"/>
  <c r="X21" i="12"/>
  <c r="U21" i="12"/>
  <c r="Y21" i="12" s="1"/>
  <c r="Z21" i="12"/>
  <c r="AA21" i="12"/>
  <c r="AB21" i="12"/>
  <c r="W22" i="12"/>
  <c r="X22" i="12"/>
  <c r="U22" i="12"/>
  <c r="Y22" i="12"/>
  <c r="Z22" i="12"/>
  <c r="AA22" i="12"/>
  <c r="AB22" i="12"/>
  <c r="V21" i="12"/>
  <c r="AC21" i="12" s="1"/>
  <c r="S10" i="12"/>
  <c r="M10" i="12"/>
  <c r="S9" i="12"/>
  <c r="M9" i="12"/>
  <c r="S22" i="12"/>
  <c r="M22" i="12"/>
  <c r="S21" i="12"/>
  <c r="M21" i="12"/>
  <c r="S28" i="12"/>
  <c r="M28" i="12"/>
  <c r="S27" i="12"/>
  <c r="M27" i="12"/>
  <c r="S24" i="12"/>
  <c r="A13" i="20"/>
  <c r="A14" i="20"/>
  <c r="A15" i="20"/>
  <c r="A16" i="20"/>
  <c r="A17" i="20"/>
  <c r="A18" i="20"/>
  <c r="A19" i="20"/>
  <c r="G15" i="20"/>
  <c r="G7" i="20"/>
  <c r="G14" i="20"/>
  <c r="G18" i="20"/>
  <c r="G20" i="20"/>
  <c r="G21" i="20"/>
  <c r="G22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17" i="20"/>
  <c r="G19" i="20"/>
  <c r="G11" i="20"/>
  <c r="G8" i="20"/>
  <c r="G12" i="20"/>
  <c r="G16" i="20"/>
  <c r="G10" i="20"/>
  <c r="G13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10" i="20"/>
  <c r="A6" i="20"/>
  <c r="A12" i="20"/>
  <c r="A8" i="20"/>
  <c r="A11" i="20"/>
  <c r="A7" i="20"/>
  <c r="A4" i="20"/>
  <c r="A9" i="20"/>
  <c r="A5" i="20"/>
  <c r="A21" i="20"/>
  <c r="A22" i="20"/>
  <c r="A23" i="20"/>
  <c r="A24" i="20"/>
  <c r="A25" i="20"/>
  <c r="A26" i="20"/>
  <c r="A27" i="20"/>
  <c r="A28" i="20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5" i="21"/>
  <c r="G12" i="21"/>
  <c r="G14" i="21"/>
  <c r="G4" i="21"/>
  <c r="G15" i="21"/>
  <c r="G16" i="21"/>
  <c r="G13" i="21"/>
  <c r="G7" i="21"/>
  <c r="G22" i="21"/>
  <c r="G11" i="21"/>
  <c r="G6" i="21"/>
  <c r="G23" i="21"/>
  <c r="G18" i="21"/>
  <c r="G17" i="21"/>
  <c r="G19" i="21"/>
  <c r="G9" i="21"/>
  <c r="G8" i="21"/>
  <c r="G20" i="21"/>
  <c r="G21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21" i="21"/>
  <c r="A20" i="21"/>
  <c r="A8" i="21"/>
  <c r="A9" i="21"/>
  <c r="A19" i="21"/>
  <c r="A17" i="21"/>
  <c r="A18" i="21"/>
  <c r="A23" i="21"/>
  <c r="A6" i="21"/>
  <c r="A11" i="21"/>
  <c r="A22" i="21"/>
  <c r="A7" i="21"/>
  <c r="A13" i="21"/>
  <c r="A16" i="21"/>
  <c r="A15" i="21"/>
  <c r="A4" i="21"/>
  <c r="A14" i="21"/>
  <c r="A12" i="21"/>
  <c r="A5" i="21"/>
  <c r="A24" i="21"/>
  <c r="A25" i="21"/>
  <c r="A26" i="21"/>
  <c r="A27" i="21"/>
  <c r="A28" i="21"/>
  <c r="A29" i="21"/>
  <c r="A30" i="21"/>
  <c r="E10" i="24"/>
  <c r="G34" i="24"/>
  <c r="E34" i="24"/>
  <c r="A34" i="24"/>
  <c r="G10" i="24"/>
  <c r="G8" i="24"/>
  <c r="G9" i="24"/>
  <c r="G7" i="24"/>
  <c r="G6" i="24"/>
  <c r="G5" i="24"/>
  <c r="G4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11" i="24"/>
  <c r="A9" i="24"/>
  <c r="E11" i="24"/>
  <c r="A8" i="24"/>
  <c r="E8" i="24"/>
  <c r="A10" i="24"/>
  <c r="E9" i="24"/>
  <c r="A6" i="24"/>
  <c r="A11" i="24"/>
  <c r="A7" i="24"/>
  <c r="E6" i="24"/>
  <c r="A5" i="24"/>
  <c r="E5" i="24"/>
  <c r="A4" i="24"/>
  <c r="A12" i="24"/>
  <c r="E12" i="24"/>
  <c r="A13" i="24"/>
  <c r="E13" i="24"/>
  <c r="A14" i="24"/>
  <c r="E14" i="24"/>
  <c r="A15" i="24"/>
  <c r="E15" i="24"/>
  <c r="A16" i="24"/>
  <c r="E16" i="24"/>
  <c r="A17" i="24"/>
  <c r="E17" i="24"/>
  <c r="A18" i="24"/>
  <c r="E18" i="24"/>
  <c r="A19" i="24"/>
  <c r="E19" i="24"/>
  <c r="A20" i="24"/>
  <c r="E20" i="24"/>
  <c r="A21" i="24"/>
  <c r="E21" i="24"/>
  <c r="A22" i="24"/>
  <c r="E22" i="24"/>
  <c r="A23" i="24"/>
  <c r="E23" i="24"/>
  <c r="A24" i="24"/>
  <c r="E24" i="24"/>
  <c r="A25" i="24"/>
  <c r="E25" i="24"/>
  <c r="A26" i="24"/>
  <c r="E26" i="24"/>
  <c r="A27" i="24"/>
  <c r="E27" i="24"/>
  <c r="A28" i="24"/>
  <c r="E28" i="24"/>
  <c r="A29" i="24"/>
  <c r="E29" i="24"/>
  <c r="A30" i="24"/>
  <c r="E30" i="24"/>
  <c r="A31" i="24"/>
  <c r="E31" i="24"/>
  <c r="A32" i="24"/>
  <c r="E32" i="24"/>
  <c r="A33" i="24"/>
  <c r="E33" i="24"/>
  <c r="H30" i="12" l="1"/>
  <c r="H33" i="12"/>
  <c r="H36" i="12"/>
  <c r="H39" i="12"/>
  <c r="H40" i="12" s="1"/>
  <c r="H42" i="12"/>
  <c r="H45" i="12"/>
  <c r="H48" i="12"/>
  <c r="H51" i="12"/>
  <c r="H52" i="12" s="1"/>
  <c r="H54" i="12"/>
  <c r="H32" i="12"/>
  <c r="G30" i="12"/>
  <c r="H38" i="12"/>
  <c r="G36" i="12"/>
  <c r="H44" i="12"/>
  <c r="G42" i="12"/>
  <c r="H50" i="12"/>
  <c r="G48" i="12"/>
  <c r="H56" i="12"/>
  <c r="G54" i="12"/>
  <c r="H21" i="12"/>
  <c r="B21" i="12" s="1"/>
  <c r="H24" i="12"/>
  <c r="H25" i="12" s="1"/>
  <c r="H27" i="12"/>
  <c r="H9" i="12"/>
  <c r="B9" i="12" s="1"/>
  <c r="H12" i="12"/>
  <c r="B12" i="12" s="1"/>
  <c r="G33" i="12"/>
  <c r="H35" i="12"/>
  <c r="H34" i="12"/>
  <c r="B33" i="12"/>
  <c r="H41" i="12"/>
  <c r="G45" i="12"/>
  <c r="H47" i="12"/>
  <c r="H46" i="12"/>
  <c r="B45" i="12"/>
  <c r="H53" i="12"/>
  <c r="H22" i="12"/>
  <c r="H26" i="12"/>
  <c r="G24" i="12"/>
  <c r="H29" i="12"/>
  <c r="H28" i="12"/>
  <c r="B27" i="12"/>
  <c r="G27" i="12"/>
  <c r="H17" i="12"/>
  <c r="B30" i="12"/>
  <c r="H31" i="12"/>
  <c r="B36" i="12"/>
  <c r="H37" i="12"/>
  <c r="B42" i="12"/>
  <c r="H43" i="12"/>
  <c r="B48" i="12"/>
  <c r="H49" i="12"/>
  <c r="B54" i="12"/>
  <c r="H55" i="12"/>
  <c r="H10" i="12" l="1"/>
  <c r="H13" i="12"/>
  <c r="G9" i="12"/>
  <c r="H23" i="12"/>
  <c r="G51" i="12"/>
  <c r="G39" i="12"/>
  <c r="G21" i="12"/>
  <c r="B51" i="12"/>
  <c r="B39" i="12"/>
  <c r="G12" i="12"/>
  <c r="H20" i="12"/>
  <c r="B24" i="12"/>
</calcChain>
</file>

<file path=xl/sharedStrings.xml><?xml version="1.0" encoding="utf-8"?>
<sst xmlns="http://schemas.openxmlformats.org/spreadsheetml/2006/main" count="238" uniqueCount="148">
  <si>
    <t>cm</t>
  </si>
  <si>
    <t>m</t>
  </si>
  <si>
    <t>výška</t>
  </si>
  <si>
    <t>dálka</t>
  </si>
  <si>
    <t>koule</t>
  </si>
  <si>
    <t>štafeta</t>
  </si>
  <si>
    <t>Poř.</t>
  </si>
  <si>
    <t>Součet</t>
  </si>
  <si>
    <t>bodů</t>
  </si>
  <si>
    <t>okres</t>
  </si>
  <si>
    <t>pomoc štaf</t>
  </si>
  <si>
    <t>Body za jednotlivé disciplíny</t>
  </si>
  <si>
    <t>s</t>
  </si>
  <si>
    <t>Výsledky Corny středoškolského atletického poháru</t>
  </si>
  <si>
    <t>m : ss,0</t>
  </si>
  <si>
    <t>Škola, obec, ulice</t>
  </si>
  <si>
    <t xml:space="preserve"> m :  ss,0</t>
  </si>
  <si>
    <t>datum :</t>
  </si>
  <si>
    <t>místo:</t>
  </si>
  <si>
    <t>kolo :</t>
  </si>
  <si>
    <t>kraje</t>
  </si>
  <si>
    <t>zkr.</t>
  </si>
  <si>
    <t>Jméno</t>
  </si>
  <si>
    <t>Výkon</t>
  </si>
  <si>
    <t>Body</t>
  </si>
  <si>
    <r>
      <t>roč. nar</t>
    </r>
    <r>
      <rPr>
        <b/>
        <sz val="12"/>
        <rFont val="Arial CE"/>
        <charset val="238"/>
      </rPr>
      <t>.</t>
    </r>
  </si>
  <si>
    <t>roč.nar.</t>
  </si>
  <si>
    <t>Tisk zadávejte vždy jen pro stranu 1</t>
  </si>
  <si>
    <t>Výsledky jednotlivců</t>
  </si>
  <si>
    <t>Výsledky štafet</t>
  </si>
  <si>
    <t>Jména</t>
  </si>
  <si>
    <t>Data řadit podle sloupce G sestupně</t>
  </si>
  <si>
    <t>60 m – dívky</t>
  </si>
  <si>
    <t>800 m – dívky</t>
  </si>
  <si>
    <t>;</t>
  </si>
  <si>
    <t>dálka – dívky</t>
  </si>
  <si>
    <t>koule – dívky</t>
  </si>
  <si>
    <t>dívky</t>
  </si>
  <si>
    <t>řazení dat :</t>
  </si>
  <si>
    <t>Dívky - ručně měřené časy</t>
  </si>
  <si>
    <t>označit blok E9.T56</t>
  </si>
  <si>
    <t>Data - Seřadit</t>
  </si>
  <si>
    <t>podle sloupce H - sestupně</t>
  </si>
  <si>
    <t>60 m</t>
  </si>
  <si>
    <t>200 m</t>
  </si>
  <si>
    <t>800 m</t>
  </si>
  <si>
    <t>pomoc 1500</t>
  </si>
  <si>
    <t>60m</t>
  </si>
  <si>
    <t>200m</t>
  </si>
  <si>
    <t>800m</t>
  </si>
  <si>
    <t>Škola, ulice, město</t>
  </si>
  <si>
    <t>St.č.</t>
  </si>
  <si>
    <r>
      <t>Řazení výkonů:</t>
    </r>
    <r>
      <rPr>
        <sz val="10"/>
        <rFont val="Arial CE"/>
        <family val="2"/>
        <charset val="238"/>
      </rPr>
      <t xml:space="preserve"> Označit blok A4..Gn, kde "n"</t>
    </r>
  </si>
  <si>
    <t xml:space="preserve">je číslo řádku, na kterém je poslední zapsaný výkon   </t>
  </si>
  <si>
    <t xml:space="preserve">Buňky označené touto barvou nikdy </t>
  </si>
  <si>
    <t>nemažte, ani do  nich nic nevpisujte</t>
  </si>
  <si>
    <t>pro bodování CORNY středoškolského atletického poháru (jedna z řady možností)</t>
  </si>
  <si>
    <t>1.</t>
  </si>
  <si>
    <t>Pro bodování jsou připraveno 8 tabulek - 7 pro jednotlivé disciplíny a 1 pro celkové výsledky družstev. Tato tabulka</t>
  </si>
  <si>
    <t xml:space="preserve">2. </t>
  </si>
  <si>
    <t xml:space="preserve">Než začnete vpisovat nové údaje (jména škol, okresy a výkony v disciplínách) do buněk k tomu určených, uložte  </t>
  </si>
  <si>
    <t>Příklady údajů, zapsaných u celkových tabulek na řádcích 9-10 a 12-13 pak smažte nebo přepište novými daty.</t>
  </si>
  <si>
    <t xml:space="preserve">Totéž učiňte u jednotlivých disciplín na řádcích 4-6 a na posledním řádku stránky. </t>
  </si>
  <si>
    <t xml:space="preserve">3. </t>
  </si>
  <si>
    <t xml:space="preserve">pro případ, že v přejmenovaných souborech nechtěně změníte něco v buňkách se vzorci a bodování, </t>
  </si>
  <si>
    <t>či řazení přestane být bez chyb.</t>
  </si>
  <si>
    <t xml:space="preserve">4. </t>
  </si>
  <si>
    <t xml:space="preserve">zapsání výkonů do příslušných políček. Jakmile je zapsán byť jediný výkon, objeví se ve sloupci B umístění </t>
  </si>
  <si>
    <t xml:space="preserve">družstva, které však nemusí korespondovat se skutečným  pořadím družstev - to stanovíte až po správném </t>
  </si>
  <si>
    <t>5.</t>
  </si>
  <si>
    <t>bodové hodnoty ve sloupci I ). Popis řazení je uveden přímo v tabulkách pro jednoltivé disciplíny.</t>
  </si>
  <si>
    <t>6.</t>
  </si>
  <si>
    <t>Pokud se nevyznáte dobře v programu EXCEL, řaďte zapsaná data vždy pro celý blok, označený v záhlaví</t>
  </si>
  <si>
    <t xml:space="preserve">brán do bloku ještě jeden řádek pod posledním řádkem s daty. Jinými slovy - pro každé družstvo jsou </t>
  </si>
  <si>
    <t>vyhrazeny 3 řádky - dva řádky dat a jeden řádek k oddělení od následujícího družstva.</t>
  </si>
  <si>
    <t>7.</t>
  </si>
  <si>
    <t xml:space="preserve">Pro snazší zapisování výkonů jednotlivých družstev ukládejte průběžný stav vždy bez seřazení a řaďte jen </t>
  </si>
  <si>
    <t>které jsou zapsaná družstva na začátku závodu. Takto dosáhnete jednodušší orientace při zapisování výkonů</t>
  </si>
  <si>
    <t>ze zápisů. Možná se vám osvědčí jiný i způsob.</t>
  </si>
  <si>
    <t>8.</t>
  </si>
  <si>
    <t xml:space="preserve">Z údajů za posledních osm let je zjištěno, že tento počet je dostatečný pro všechna okresní i krajská kola Corny </t>
  </si>
  <si>
    <t>středoškolského atletického poháru s výjimkou města Brna, jehož pořadatelé si jistě poradí.</t>
  </si>
  <si>
    <t>9.</t>
  </si>
  <si>
    <t>a to šedě</t>
  </si>
  <si>
    <t>nebo zeleně</t>
  </si>
  <si>
    <t>10.</t>
  </si>
  <si>
    <t xml:space="preserve">Výkony zapisujte do správného souboru podle toho, jakým způsobem jsou měřeny výkony v běžeckých </t>
  </si>
  <si>
    <t>disciplínách. Pokud zapíšete "ruční" časy do souboru pro časy "elektrické" bodování nebude správné.</t>
  </si>
  <si>
    <t>Používejte "chlapecké" soubory pro kategorii chlapců, "dívčí" soubory pro kategorii dívek.</t>
  </si>
  <si>
    <t>11.</t>
  </si>
  <si>
    <t>tabulky zapisujte jen dva nejlepší výkony z každého družstva v každé disciplíně a jeden výkon ze štafety.</t>
  </si>
  <si>
    <t xml:space="preserve">(zvlášť minuty a zvlášť zbytek výkonu), dvojtečka se objeví vždy sama ihned po zapsání druhé části času. </t>
  </si>
  <si>
    <t>zisk družstva tak, že se změní jeho pořadí, seřaďte znovu data - popsáno v bodě 4.</t>
  </si>
  <si>
    <t>12.</t>
  </si>
  <si>
    <t xml:space="preserve">KONEČNÉ    (seřazené)    VERZE TABULEK LZE POVAŽOVAT ZA OFICIÁLNÍ VÝSLEDKY ZÁVODU. </t>
  </si>
  <si>
    <t xml:space="preserve">Věřím, že těchto 12 pokynů stačí k tomu, abyste byli s bodováním spokojeni a poskytovali     </t>
  </si>
  <si>
    <t>všem účastníkům Corny poháru správné výsledky.</t>
  </si>
  <si>
    <t>koukal@ftvs.cuni.cz - garant soutěže</t>
  </si>
  <si>
    <r>
      <t xml:space="preserve">není provázána s jednotlivými disciplínami. </t>
    </r>
    <r>
      <rPr>
        <b/>
        <sz val="10"/>
        <rFont val="Arial CE"/>
        <family val="2"/>
        <charset val="238"/>
      </rPr>
      <t>Nepište nikdy do barevně označených buněk</t>
    </r>
    <r>
      <rPr>
        <sz val="10"/>
        <rFont val="Arial CE"/>
        <charset val="238"/>
      </rPr>
      <t xml:space="preserve">, ani </t>
    </r>
    <r>
      <rPr>
        <b/>
        <sz val="10"/>
        <rFont val="Arial CE"/>
        <family val="2"/>
        <charset val="238"/>
      </rPr>
      <t>obsah</t>
    </r>
    <r>
      <rPr>
        <sz val="10"/>
        <rFont val="Arial CE"/>
        <charset val="238"/>
      </rPr>
      <t xml:space="preserve"> </t>
    </r>
  </si>
  <si>
    <r>
      <t>těchto buněk nemažte (klávesou DEL)</t>
    </r>
    <r>
      <rPr>
        <sz val="10"/>
        <rFont val="Arial CE"/>
        <charset val="238"/>
      </rPr>
      <t>, jsou v nich buď vzorce nebo údaje, které by se neměly upravovat.</t>
    </r>
  </si>
  <si>
    <r>
      <t xml:space="preserve">tento soubor pod jiným jménem, nejlépe pod takovým, které vystihuje závod, který chcete obodovat </t>
    </r>
    <r>
      <rPr>
        <sz val="8"/>
        <rFont val="Arial CE"/>
        <family val="2"/>
        <charset val="238"/>
      </rPr>
      <t>(max. 8 znaků)</t>
    </r>
    <r>
      <rPr>
        <sz val="10"/>
        <rFont val="Arial CE"/>
        <charset val="238"/>
      </rPr>
      <t>.</t>
    </r>
  </si>
  <si>
    <r>
      <t xml:space="preserve">Například : </t>
    </r>
    <r>
      <rPr>
        <b/>
        <sz val="10"/>
        <rFont val="Arial CE"/>
        <family val="2"/>
        <charset val="238"/>
      </rPr>
      <t>okres-06-divky</t>
    </r>
    <r>
      <rPr>
        <sz val="10"/>
        <rFont val="Arial CE"/>
        <charset val="238"/>
      </rPr>
      <t xml:space="preserve">    což označuje okresní kolo v r. 2006, nebo </t>
    </r>
    <r>
      <rPr>
        <b/>
        <sz val="10"/>
        <rFont val="Arial CE"/>
        <family val="2"/>
        <charset val="238"/>
      </rPr>
      <t>CL-2006-divky</t>
    </r>
    <r>
      <rPr>
        <sz val="10"/>
        <rFont val="Arial CE"/>
        <charset val="238"/>
      </rPr>
      <t xml:space="preserve"> - okres Č.Lípa v r. 2006</t>
    </r>
  </si>
  <si>
    <r>
      <t xml:space="preserve">nebo       : </t>
    </r>
    <r>
      <rPr>
        <b/>
        <sz val="10"/>
        <rFont val="Arial CE"/>
        <family val="2"/>
        <charset val="238"/>
      </rPr>
      <t>kr-HKR06-divky</t>
    </r>
    <r>
      <rPr>
        <sz val="10"/>
        <rFont val="Arial CE"/>
        <charset val="238"/>
      </rPr>
      <t xml:space="preserve">    což označuje krajské kolo v královéhradeckém kraji v r. 2006.</t>
    </r>
  </si>
  <si>
    <r>
      <t>U celkové tabulky</t>
    </r>
    <r>
      <rPr>
        <sz val="10"/>
        <rFont val="Arial CE"/>
        <charset val="238"/>
      </rPr>
      <t xml:space="preserve"> se bodové hodnoty (součet za všechny zapsané výkony) objevují ve sloupci G ihned po </t>
    </r>
  </si>
  <si>
    <r>
      <t>seřazení dat</t>
    </r>
    <r>
      <rPr>
        <sz val="10"/>
        <rFont val="Arial CE"/>
        <charset val="238"/>
      </rPr>
      <t xml:space="preserve"> (Označit blok buněk E9 až T56, pak DATA - SEŘADIT  podle sloupce H - sestupně - OK)</t>
    </r>
  </si>
  <si>
    <r>
      <t xml:space="preserve">U jednotlivých disciplín </t>
    </r>
    <r>
      <rPr>
        <sz val="10"/>
        <rFont val="Arial CE"/>
        <charset val="238"/>
      </rPr>
      <t>se bodové hodnoty objevují ve sloupci G (výjimkou je běh na 800 m, u kterého jsou</t>
    </r>
  </si>
  <si>
    <r>
      <t xml:space="preserve">jednotlivých listů, tj.   </t>
    </r>
    <r>
      <rPr>
        <b/>
        <sz val="10"/>
        <rFont val="Arial CE"/>
        <family val="2"/>
        <charset val="238"/>
      </rPr>
      <t xml:space="preserve">E9.T56, </t>
    </r>
    <r>
      <rPr>
        <sz val="10"/>
        <rFont val="Arial CE"/>
        <family val="2"/>
        <charset val="238"/>
      </rPr>
      <t>jinak se může stát, že řazení nebude</t>
    </r>
    <r>
      <rPr>
        <b/>
        <sz val="10"/>
        <rFont val="Arial CE"/>
        <family val="2"/>
        <charset val="238"/>
      </rPr>
      <t xml:space="preserve">  </t>
    </r>
    <r>
      <rPr>
        <sz val="10"/>
        <rFont val="Arial CE"/>
        <family val="2"/>
        <charset val="238"/>
      </rPr>
      <t>přesné. Jde o to, aby pro řazení byl vždy</t>
    </r>
  </si>
  <si>
    <r>
      <t xml:space="preserve">tehdy, chcete-li </t>
    </r>
    <r>
      <rPr>
        <b/>
        <sz val="10"/>
        <rFont val="Arial CE"/>
        <family val="2"/>
        <charset val="238"/>
      </rPr>
      <t>vytisknout</t>
    </r>
    <r>
      <rPr>
        <sz val="10"/>
        <rFont val="Arial CE"/>
        <charset val="238"/>
      </rPr>
      <t xml:space="preserve"> průběžné pořadí. Po vytisknutí zavřete soubor a otevřete ho opět v té podobě, ve</t>
    </r>
  </si>
  <si>
    <r>
      <t xml:space="preserve">Vezměte na vědomí, že </t>
    </r>
    <r>
      <rPr>
        <b/>
        <sz val="10"/>
        <rFont val="Arial CE"/>
        <family val="2"/>
        <charset val="238"/>
      </rPr>
      <t>tato bodovací pomůcka je "jen" pro 16 družstev</t>
    </r>
    <r>
      <rPr>
        <sz val="10"/>
        <rFont val="Arial CE"/>
        <charset val="238"/>
      </rPr>
      <t xml:space="preserve"> (jedna stránka u celkové tabulky). </t>
    </r>
  </si>
  <si>
    <r>
      <t xml:space="preserve">Tabulky pro </t>
    </r>
    <r>
      <rPr>
        <sz val="10"/>
        <rFont val="Arial CE"/>
        <charset val="238"/>
      </rPr>
      <t>jednotlivé</t>
    </r>
    <r>
      <rPr>
        <b/>
        <sz val="10"/>
        <rFont val="Arial CE"/>
        <charset val="238"/>
      </rPr>
      <t xml:space="preserve"> disciplíny jsou tedy maximálně pro 48 závodníků</t>
    </r>
    <r>
      <rPr>
        <sz val="10"/>
        <rFont val="Arial CE"/>
        <charset val="238"/>
      </rPr>
      <t xml:space="preserve"> (jedna stránka u každé disciplíny). </t>
    </r>
  </si>
  <si>
    <r>
      <t xml:space="preserve">Údaje za </t>
    </r>
    <r>
      <rPr>
        <b/>
        <sz val="10"/>
        <rFont val="Arial CE"/>
        <family val="2"/>
        <charset val="238"/>
      </rPr>
      <t>každé družstvo zapisujte na dva k tomu určené řádky</t>
    </r>
    <r>
      <rPr>
        <sz val="10"/>
        <rFont val="Arial CE"/>
        <charset val="238"/>
      </rPr>
      <t>, další řádek je vždy mezera mezi družstvy.</t>
    </r>
  </si>
  <si>
    <r>
      <t xml:space="preserve">Vždy první řádky pro družstva jsou </t>
    </r>
    <r>
      <rPr>
        <b/>
        <sz val="10"/>
        <rFont val="Arial CE"/>
        <family val="2"/>
        <charset val="238"/>
      </rPr>
      <t>ve sloupcích B a G</t>
    </r>
    <r>
      <rPr>
        <sz val="10"/>
        <rFont val="Arial CE"/>
        <family val="2"/>
        <charset val="238"/>
      </rPr>
      <t xml:space="preserve"> označeny pro lepší orientaci </t>
    </r>
    <r>
      <rPr>
        <b/>
        <sz val="10"/>
        <rFont val="Arial CE"/>
        <family val="2"/>
        <charset val="238"/>
      </rPr>
      <t>jinou barvou</t>
    </r>
  </si>
  <si>
    <r>
      <t>Potřebnou administrativu závodu</t>
    </r>
    <r>
      <rPr>
        <sz val="10"/>
        <rFont val="Arial CE"/>
        <charset val="238"/>
      </rPr>
      <t xml:space="preserve"> (startovní listiny, zápisy pro rozhodčí) </t>
    </r>
    <r>
      <rPr>
        <b/>
        <sz val="10"/>
        <rFont val="Arial CE"/>
        <family val="2"/>
        <charset val="238"/>
      </rPr>
      <t>veďte podle svého</t>
    </r>
    <r>
      <rPr>
        <sz val="10"/>
        <rFont val="Arial CE"/>
        <charset val="238"/>
      </rPr>
      <t>, do celkové</t>
    </r>
  </si>
  <si>
    <r>
      <t>Mezi čísly pište čárky</t>
    </r>
    <r>
      <rPr>
        <sz val="10"/>
        <rFont val="Arial CE"/>
        <charset val="238"/>
      </rPr>
      <t>, nikoli tečky. Výkony z běhů na 800 m, 1500 m a štafet pište vždy do dvou políček</t>
    </r>
  </si>
  <si>
    <r>
      <t xml:space="preserve">Dopustíte-li se </t>
    </r>
    <r>
      <rPr>
        <b/>
        <sz val="10"/>
        <rFont val="Arial CE"/>
        <family val="2"/>
        <charset val="238"/>
      </rPr>
      <t>chyby při zapisování dat</t>
    </r>
    <r>
      <rPr>
        <sz val="10"/>
        <rFont val="Arial CE"/>
        <charset val="238"/>
      </rPr>
      <t xml:space="preserve">, </t>
    </r>
    <r>
      <rPr>
        <b/>
        <sz val="10"/>
        <rFont val="Arial CE"/>
        <family val="2"/>
        <charset val="238"/>
      </rPr>
      <t>můžete</t>
    </r>
    <r>
      <rPr>
        <sz val="10"/>
        <rFont val="Arial CE"/>
        <charset val="238"/>
      </rPr>
      <t xml:space="preserve"> je </t>
    </r>
    <r>
      <rPr>
        <b/>
        <sz val="10"/>
        <rFont val="Arial CE"/>
        <family val="2"/>
        <charset val="238"/>
      </rPr>
      <t>kdykoliv opravit</t>
    </r>
    <r>
      <rPr>
        <sz val="10"/>
        <rFont val="Arial CE"/>
        <charset val="238"/>
      </rPr>
      <t xml:space="preserve">. Pokud se po opravě změní bodový </t>
    </r>
  </si>
  <si>
    <t xml:space="preserve">NÁVOD K POUŽITÍ EXCELU - aktualizovaná verze pro rok 2006 - pro kategorii Dívky, ruční časy </t>
  </si>
  <si>
    <r>
      <t xml:space="preserve">Tento soubor - s názvem </t>
    </r>
    <r>
      <rPr>
        <b/>
        <sz val="10"/>
        <rFont val="Arial CE"/>
        <family val="2"/>
        <charset val="238"/>
      </rPr>
      <t>CornSW06-Divky (rucni casy).xls</t>
    </r>
    <r>
      <rPr>
        <sz val="10"/>
        <rFont val="Arial CE"/>
        <charset val="238"/>
      </rPr>
      <t xml:space="preserve"> - si ponechávejte stále ve stejném stavu </t>
    </r>
  </si>
  <si>
    <t xml:space="preserve">Obchodní akademie </t>
  </si>
  <si>
    <t>SPŠOA</t>
  </si>
  <si>
    <t>Gymnázium JAK</t>
  </si>
  <si>
    <t xml:space="preserve">SOU </t>
  </si>
  <si>
    <t>UBL</t>
  </si>
  <si>
    <t>Uherský Brod-stadion Lapač</t>
  </si>
  <si>
    <t xml:space="preserve">Střední průmyslová škola a </t>
  </si>
  <si>
    <t>ZL</t>
  </si>
  <si>
    <t>výška – dívky</t>
  </si>
  <si>
    <t>Ridošková Pavlína</t>
  </si>
  <si>
    <t>Indrová Michaela</t>
  </si>
  <si>
    <t>Mičová Eliška</t>
  </si>
  <si>
    <t>GJAK</t>
  </si>
  <si>
    <t>Mundíková</t>
  </si>
  <si>
    <t>Sedláčková</t>
  </si>
  <si>
    <t>Hrabalová</t>
  </si>
  <si>
    <t>Skovajsová Eliška</t>
  </si>
  <si>
    <t>Dědová Veronika</t>
  </si>
  <si>
    <t>Martinická Adriana</t>
  </si>
  <si>
    <t>Kročová Zuzana</t>
  </si>
  <si>
    <t>Crlová Simona</t>
  </si>
  <si>
    <t>Dvořáková</t>
  </si>
  <si>
    <t>Bartošíková</t>
  </si>
  <si>
    <t>Gajdůšková</t>
  </si>
  <si>
    <t>Slezáková</t>
  </si>
  <si>
    <t>Crlová</t>
  </si>
  <si>
    <t>Dominika Dvořáková</t>
  </si>
  <si>
    <t>Monika Viceníková</t>
  </si>
  <si>
    <t>Vendula Gajdůšková</t>
  </si>
  <si>
    <t>Jančová</t>
  </si>
  <si>
    <t>Mandíková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</si>
</sst>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.0"/>
  </numFmts>
  <fonts count="1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Protection="1"/>
    <xf numFmtId="0" fontId="2" fillId="0" borderId="1" xfId="0" applyFont="1" applyFill="1" applyBorder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2" fillId="0" borderId="0" xfId="0" applyFont="1" applyFill="1" applyProtection="1">
      <protection locked="0"/>
    </xf>
    <xf numFmtId="1" fontId="0" fillId="0" borderId="0" xfId="0" applyNumberFormat="1" applyFill="1" applyAlignment="1" applyProtection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Fill="1" applyProtection="1"/>
    <xf numFmtId="165" fontId="0" fillId="0" borderId="0" xfId="0" applyNumberFormat="1" applyAlignment="1" applyProtection="1">
      <alignment horizontal="left"/>
      <protection locked="0"/>
    </xf>
    <xf numFmtId="165" fontId="0" fillId="0" borderId="0" xfId="0" applyNumberFormat="1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vertical="center"/>
    </xf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0" fillId="0" borderId="0" xfId="0" applyNumberFormat="1" applyFill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center"/>
      <protection hidden="1"/>
    </xf>
    <xf numFmtId="0" fontId="0" fillId="4" borderId="0" xfId="0" applyFill="1" applyProtection="1">
      <protection locked="0"/>
    </xf>
    <xf numFmtId="0" fontId="2" fillId="4" borderId="0" xfId="0" applyFont="1" applyFill="1" applyProtection="1"/>
    <xf numFmtId="0" fontId="0" fillId="4" borderId="0" xfId="0" applyFill="1" applyAlignment="1" applyProtection="1">
      <alignment horizontal="right"/>
      <protection locked="0"/>
    </xf>
    <xf numFmtId="0" fontId="2" fillId="4" borderId="0" xfId="0" applyFont="1" applyFill="1" applyProtection="1">
      <protection locked="0"/>
    </xf>
    <xf numFmtId="2" fontId="0" fillId="4" borderId="0" xfId="0" applyNumberFormat="1" applyFill="1" applyAlignment="1" applyProtection="1">
      <alignment horizontal="righ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1" fontId="0" fillId="4" borderId="0" xfId="0" applyNumberFormat="1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7" fillId="4" borderId="0" xfId="0" applyFont="1" applyFill="1" applyAlignment="1" applyProtection="1">
      <alignment horizontal="right"/>
      <protection locked="0"/>
    </xf>
    <xf numFmtId="1" fontId="0" fillId="4" borderId="0" xfId="0" applyNumberFormat="1" applyFill="1" applyAlignment="1" applyProtection="1">
      <alignment horizontal="right"/>
      <protection locked="0"/>
    </xf>
    <xf numFmtId="1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0" fontId="7" fillId="4" borderId="0" xfId="0" applyFont="1" applyFill="1" applyAlignment="1" applyProtection="1">
      <alignment horizontal="center"/>
    </xf>
    <xf numFmtId="1" fontId="7" fillId="2" borderId="0" xfId="0" applyNumberFormat="1" applyFont="1" applyFill="1" applyAlignment="1" applyProtection="1">
      <alignment horizontal="center"/>
    </xf>
    <xf numFmtId="1" fontId="2" fillId="4" borderId="0" xfId="0" applyNumberFormat="1" applyFont="1" applyFill="1" applyAlignment="1" applyProtection="1">
      <alignment horizontal="center"/>
    </xf>
    <xf numFmtId="2" fontId="2" fillId="4" borderId="0" xfId="0" applyNumberFormat="1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</xf>
    <xf numFmtId="0" fontId="5" fillId="4" borderId="0" xfId="0" applyFont="1" applyFill="1" applyAlignment="1" applyProtection="1">
      <alignment horizontal="center"/>
    </xf>
    <xf numFmtId="2" fontId="5" fillId="4" borderId="0" xfId="0" applyNumberFormat="1" applyFont="1" applyFill="1" applyAlignment="1" applyProtection="1">
      <alignment horizontal="right"/>
    </xf>
    <xf numFmtId="164" fontId="4" fillId="0" borderId="0" xfId="0" applyNumberFormat="1" applyFont="1" applyAlignment="1" applyProtection="1">
      <alignment horizontal="right"/>
    </xf>
    <xf numFmtId="164" fontId="2" fillId="4" borderId="0" xfId="0" applyNumberFormat="1" applyFont="1" applyFill="1" applyAlignment="1" applyProtection="1">
      <alignment horizontal="center"/>
    </xf>
    <xf numFmtId="2" fontId="2" fillId="4" borderId="0" xfId="0" applyNumberFormat="1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1" fontId="2" fillId="2" borderId="0" xfId="0" applyNumberFormat="1" applyFont="1" applyFill="1" applyProtection="1"/>
    <xf numFmtId="0" fontId="2" fillId="4" borderId="0" xfId="0" applyFont="1" applyFill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2" fillId="0" borderId="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2" fillId="0" borderId="0" xfId="0" applyFont="1" applyFill="1"/>
    <xf numFmtId="0" fontId="2" fillId="3" borderId="0" xfId="0" applyFont="1" applyFill="1"/>
    <xf numFmtId="0" fontId="0" fillId="3" borderId="0" xfId="0" applyFill="1"/>
    <xf numFmtId="0" fontId="6" fillId="0" borderId="0" xfId="0" applyFont="1"/>
    <xf numFmtId="0" fontId="2" fillId="0" borderId="0" xfId="0" applyFont="1"/>
    <xf numFmtId="0" fontId="12" fillId="0" borderId="0" xfId="0" applyFont="1"/>
    <xf numFmtId="0" fontId="1" fillId="0" borderId="0" xfId="0" applyFont="1"/>
    <xf numFmtId="0" fontId="0" fillId="6" borderId="0" xfId="0" applyFill="1"/>
    <xf numFmtId="0" fontId="0" fillId="2" borderId="0" xfId="0" applyFill="1" applyAlignment="1">
      <alignment horizontal="left"/>
    </xf>
    <xf numFmtId="0" fontId="3" fillId="7" borderId="0" xfId="0" applyFont="1" applyFill="1" applyAlignment="1" applyProtection="1">
      <alignment horizontal="left"/>
      <protection locked="0"/>
    </xf>
    <xf numFmtId="0" fontId="0" fillId="7" borderId="0" xfId="0" applyFill="1" applyProtection="1">
      <protection locked="0"/>
    </xf>
    <xf numFmtId="0" fontId="2" fillId="7" borderId="0" xfId="0" applyFont="1" applyFill="1" applyProtection="1"/>
    <xf numFmtId="1" fontId="0" fillId="7" borderId="0" xfId="0" applyNumberFormat="1" applyFill="1" applyAlignment="1" applyProtection="1">
      <alignment horizontal="center"/>
    </xf>
    <xf numFmtId="164" fontId="0" fillId="7" borderId="0" xfId="0" applyNumberFormat="1" applyFill="1" applyProtection="1">
      <protection locked="0"/>
    </xf>
    <xf numFmtId="0" fontId="0" fillId="7" borderId="0" xfId="0" applyFill="1" applyAlignment="1" applyProtection="1">
      <alignment horizontal="right"/>
      <protection locked="0"/>
    </xf>
    <xf numFmtId="0" fontId="2" fillId="7" borderId="0" xfId="0" applyFont="1" applyFill="1" applyAlignment="1" applyProtection="1">
      <alignment horizontal="left"/>
      <protection locked="0"/>
    </xf>
    <xf numFmtId="0" fontId="2" fillId="7" borderId="0" xfId="0" applyFont="1" applyFill="1" applyProtection="1"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0" fillId="7" borderId="0" xfId="0" applyFill="1"/>
    <xf numFmtId="0" fontId="13" fillId="0" borderId="0" xfId="0" applyFont="1" applyAlignment="1">
      <alignment vertical="center"/>
    </xf>
    <xf numFmtId="0" fontId="0" fillId="0" borderId="0" xfId="0" applyAlignment="1" applyProtection="1">
      <alignment horizontal="left" indent="1"/>
      <protection locked="0"/>
    </xf>
    <xf numFmtId="0" fontId="0" fillId="3" borderId="0" xfId="0" applyFill="1" applyAlignment="1" applyProtection="1">
      <alignment horizontal="center"/>
    </xf>
    <xf numFmtId="0" fontId="0" fillId="3" borderId="0" xfId="0" applyFill="1" applyProtection="1">
      <protection locked="0"/>
    </xf>
    <xf numFmtId="1" fontId="2" fillId="3" borderId="0" xfId="0" applyNumberFormat="1" applyFont="1" applyFill="1" applyProtection="1"/>
    <xf numFmtId="1" fontId="0" fillId="3" borderId="0" xfId="0" applyNumberFormat="1" applyFill="1" applyAlignment="1" applyProtection="1">
      <alignment horizontal="center"/>
    </xf>
    <xf numFmtId="164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right"/>
      <protection locked="0"/>
    </xf>
    <xf numFmtId="0" fontId="2" fillId="3" borderId="0" xfId="0" applyFont="1" applyFill="1" applyAlignment="1" applyProtection="1">
      <alignment horizontal="center"/>
      <protection locked="0"/>
    </xf>
    <xf numFmtId="165" fontId="0" fillId="3" borderId="0" xfId="0" applyNumberFormat="1" applyFill="1" applyAlignment="1" applyProtection="1">
      <alignment horizontal="left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0" fontId="2" fillId="3" borderId="0" xfId="0" applyFont="1" applyFill="1" applyProtection="1"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165" fontId="6" fillId="3" borderId="0" xfId="0" applyNumberFormat="1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14" fontId="0" fillId="0" borderId="0" xfId="0" applyNumberFormat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61"/>
  <sheetViews>
    <sheetView workbookViewId="0"/>
  </sheetViews>
  <sheetFormatPr defaultRowHeight="12.75" x14ac:dyDescent="0.2"/>
  <cols>
    <col min="1" max="1" width="3.42578125" style="21" customWidth="1"/>
    <col min="2" max="2" width="11.28515625" customWidth="1"/>
    <col min="3" max="3" width="11.5703125" customWidth="1"/>
    <col min="4" max="4" width="25" customWidth="1"/>
  </cols>
  <sheetData>
    <row r="1" spans="1:9" x14ac:dyDescent="0.2">
      <c r="B1" s="115" t="s">
        <v>115</v>
      </c>
      <c r="C1" s="48"/>
      <c r="D1" s="48"/>
      <c r="E1" s="48"/>
      <c r="F1" s="133"/>
      <c r="G1" s="133"/>
      <c r="H1" s="133"/>
      <c r="I1" s="133"/>
    </row>
    <row r="2" spans="1:9" x14ac:dyDescent="0.2">
      <c r="B2" s="116" t="s">
        <v>56</v>
      </c>
      <c r="C2" s="117"/>
      <c r="D2" s="117"/>
      <c r="E2" s="117"/>
      <c r="F2" s="117"/>
      <c r="G2" s="117"/>
      <c r="H2" s="48"/>
      <c r="I2" s="48"/>
    </row>
    <row r="4" spans="1:9" x14ac:dyDescent="0.2">
      <c r="A4" s="21" t="s">
        <v>57</v>
      </c>
      <c r="B4" s="118" t="s">
        <v>58</v>
      </c>
    </row>
    <row r="5" spans="1:9" x14ac:dyDescent="0.2">
      <c r="B5" t="s">
        <v>98</v>
      </c>
    </row>
    <row r="6" spans="1:9" x14ac:dyDescent="0.2">
      <c r="B6" s="119" t="s">
        <v>99</v>
      </c>
    </row>
    <row r="7" spans="1:9" x14ac:dyDescent="0.2">
      <c r="B7" s="118"/>
    </row>
    <row r="8" spans="1:9" x14ac:dyDescent="0.2">
      <c r="A8" s="21" t="s">
        <v>59</v>
      </c>
      <c r="B8" t="s">
        <v>60</v>
      </c>
    </row>
    <row r="9" spans="1:9" x14ac:dyDescent="0.2">
      <c r="B9" t="s">
        <v>100</v>
      </c>
    </row>
    <row r="10" spans="1:9" x14ac:dyDescent="0.2">
      <c r="B10" t="s">
        <v>101</v>
      </c>
    </row>
    <row r="11" spans="1:9" x14ac:dyDescent="0.2">
      <c r="B11" t="s">
        <v>102</v>
      </c>
    </row>
    <row r="12" spans="1:9" x14ac:dyDescent="0.2">
      <c r="B12" t="s">
        <v>61</v>
      </c>
    </row>
    <row r="13" spans="1:9" x14ac:dyDescent="0.2">
      <c r="B13" t="s">
        <v>62</v>
      </c>
    </row>
    <row r="15" spans="1:9" x14ac:dyDescent="0.2">
      <c r="A15" s="21" t="s">
        <v>63</v>
      </c>
      <c r="B15" s="117" t="s">
        <v>116</v>
      </c>
      <c r="C15" s="117"/>
      <c r="D15" s="117"/>
      <c r="E15" s="117"/>
      <c r="F15" s="117"/>
      <c r="G15" s="117"/>
      <c r="H15" s="117"/>
      <c r="I15" s="117"/>
    </row>
    <row r="16" spans="1:9" x14ac:dyDescent="0.2">
      <c r="B16" s="117" t="s">
        <v>64</v>
      </c>
      <c r="C16" s="117"/>
      <c r="D16" s="117"/>
      <c r="E16" s="117"/>
      <c r="F16" s="117"/>
      <c r="G16" s="117"/>
      <c r="H16" s="117"/>
      <c r="I16" s="117"/>
    </row>
    <row r="17" spans="1:9" x14ac:dyDescent="0.2">
      <c r="B17" s="117" t="s">
        <v>65</v>
      </c>
      <c r="C17" s="117"/>
      <c r="D17" s="117"/>
      <c r="E17" s="117"/>
      <c r="F17" s="117"/>
      <c r="G17" s="117"/>
      <c r="H17" s="117"/>
      <c r="I17" s="117"/>
    </row>
    <row r="19" spans="1:9" x14ac:dyDescent="0.2">
      <c r="A19" s="21" t="s">
        <v>66</v>
      </c>
      <c r="B19" s="120" t="s">
        <v>103</v>
      </c>
    </row>
    <row r="20" spans="1:9" x14ac:dyDescent="0.2">
      <c r="B20" t="s">
        <v>67</v>
      </c>
    </row>
    <row r="21" spans="1:9" x14ac:dyDescent="0.2">
      <c r="B21" t="s">
        <v>68</v>
      </c>
    </row>
    <row r="22" spans="1:9" x14ac:dyDescent="0.2">
      <c r="B22" s="120" t="s">
        <v>104</v>
      </c>
    </row>
    <row r="23" spans="1:9" x14ac:dyDescent="0.2">
      <c r="B23" s="120"/>
    </row>
    <row r="24" spans="1:9" x14ac:dyDescent="0.2">
      <c r="A24" s="21" t="s">
        <v>69</v>
      </c>
      <c r="B24" s="120" t="s">
        <v>105</v>
      </c>
    </row>
    <row r="25" spans="1:9" x14ac:dyDescent="0.2">
      <c r="B25" s="121" t="s">
        <v>70</v>
      </c>
    </row>
    <row r="27" spans="1:9" x14ac:dyDescent="0.2">
      <c r="A27" s="21" t="s">
        <v>71</v>
      </c>
      <c r="B27" t="s">
        <v>72</v>
      </c>
    </row>
    <row r="28" spans="1:9" x14ac:dyDescent="0.2">
      <c r="B28" t="s">
        <v>106</v>
      </c>
    </row>
    <row r="29" spans="1:9" x14ac:dyDescent="0.2">
      <c r="B29" t="s">
        <v>73</v>
      </c>
    </row>
    <row r="30" spans="1:9" x14ac:dyDescent="0.2">
      <c r="B30" t="s">
        <v>74</v>
      </c>
    </row>
    <row r="32" spans="1:9" x14ac:dyDescent="0.2">
      <c r="A32" s="21" t="s">
        <v>75</v>
      </c>
      <c r="B32" t="s">
        <v>76</v>
      </c>
    </row>
    <row r="33" spans="1:9" x14ac:dyDescent="0.2">
      <c r="B33" t="s">
        <v>107</v>
      </c>
    </row>
    <row r="34" spans="1:9" x14ac:dyDescent="0.2">
      <c r="B34" t="s">
        <v>77</v>
      </c>
    </row>
    <row r="35" spans="1:9" x14ac:dyDescent="0.2">
      <c r="B35" t="s">
        <v>78</v>
      </c>
    </row>
    <row r="37" spans="1:9" x14ac:dyDescent="0.2">
      <c r="A37" s="21" t="s">
        <v>79</v>
      </c>
      <c r="B37" t="s">
        <v>108</v>
      </c>
    </row>
    <row r="38" spans="1:9" x14ac:dyDescent="0.2">
      <c r="B38" t="s">
        <v>80</v>
      </c>
    </row>
    <row r="39" spans="1:9" x14ac:dyDescent="0.2">
      <c r="B39" t="s">
        <v>81</v>
      </c>
    </row>
    <row r="40" spans="1:9" x14ac:dyDescent="0.2">
      <c r="B40" s="120" t="s">
        <v>109</v>
      </c>
    </row>
    <row r="42" spans="1:9" x14ac:dyDescent="0.2">
      <c r="A42" s="21" t="s">
        <v>82</v>
      </c>
      <c r="B42" s="118" t="s">
        <v>110</v>
      </c>
    </row>
    <row r="43" spans="1:9" x14ac:dyDescent="0.2">
      <c r="B43" s="118" t="s">
        <v>111</v>
      </c>
      <c r="G43" s="48"/>
      <c r="H43" s="48"/>
      <c r="I43" s="48"/>
    </row>
    <row r="44" spans="1:9" x14ac:dyDescent="0.2">
      <c r="B44" s="122" t="s">
        <v>83</v>
      </c>
      <c r="C44" s="123" t="s">
        <v>84</v>
      </c>
      <c r="E44" s="48"/>
      <c r="F44" s="48"/>
      <c r="G44" s="48"/>
      <c r="I44" s="48"/>
    </row>
    <row r="46" spans="1:9" x14ac:dyDescent="0.2">
      <c r="A46" s="21" t="s">
        <v>85</v>
      </c>
      <c r="B46" t="s">
        <v>86</v>
      </c>
    </row>
    <row r="47" spans="1:9" x14ac:dyDescent="0.2">
      <c r="B47" t="s">
        <v>87</v>
      </c>
    </row>
    <row r="48" spans="1:9" x14ac:dyDescent="0.2">
      <c r="B48" s="119" t="s">
        <v>88</v>
      </c>
    </row>
    <row r="50" spans="1:10" x14ac:dyDescent="0.2">
      <c r="A50" s="21" t="s">
        <v>89</v>
      </c>
      <c r="B50" s="119" t="s">
        <v>112</v>
      </c>
    </row>
    <row r="51" spans="1:10" x14ac:dyDescent="0.2">
      <c r="B51" t="s">
        <v>90</v>
      </c>
    </row>
    <row r="52" spans="1:10" x14ac:dyDescent="0.2">
      <c r="B52" s="119" t="s">
        <v>113</v>
      </c>
    </row>
    <row r="53" spans="1:10" x14ac:dyDescent="0.2">
      <c r="B53" t="s">
        <v>91</v>
      </c>
    </row>
    <row r="54" spans="1:10" x14ac:dyDescent="0.2">
      <c r="B54" t="s">
        <v>114</v>
      </c>
    </row>
    <row r="55" spans="1:10" x14ac:dyDescent="0.2">
      <c r="B55" t="s">
        <v>92</v>
      </c>
    </row>
    <row r="57" spans="1:10" x14ac:dyDescent="0.2">
      <c r="A57" s="21" t="s">
        <v>93</v>
      </c>
      <c r="B57" s="115" t="s">
        <v>94</v>
      </c>
      <c r="C57" s="117"/>
    </row>
    <row r="59" spans="1:10" x14ac:dyDescent="0.2">
      <c r="B59" s="116" t="s">
        <v>95</v>
      </c>
      <c r="C59" s="117"/>
      <c r="D59" s="117"/>
      <c r="E59" s="117"/>
      <c r="F59" s="117"/>
      <c r="G59" s="117"/>
      <c r="H59" s="117"/>
      <c r="I59" s="48"/>
      <c r="J59" s="48"/>
    </row>
    <row r="60" spans="1:10" x14ac:dyDescent="0.2">
      <c r="B60" s="116" t="s">
        <v>96</v>
      </c>
      <c r="C60" s="117"/>
      <c r="D60" s="117"/>
      <c r="E60" s="117"/>
      <c r="F60" s="48" t="s">
        <v>97</v>
      </c>
      <c r="I60" s="48"/>
      <c r="J60" s="48"/>
    </row>
    <row r="61" spans="1:10" x14ac:dyDescent="0.2">
      <c r="I61" s="48"/>
      <c r="J61" s="48"/>
    </row>
  </sheetData>
  <phoneticPr fontId="0" type="noConversion"/>
  <pageMargins left="0" right="0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:AC62"/>
  <sheetViews>
    <sheetView tabSelected="1" workbookViewId="0">
      <selection activeCell="J5" sqref="J5"/>
    </sheetView>
  </sheetViews>
  <sheetFormatPr defaultRowHeight="12.75" x14ac:dyDescent="0.2"/>
  <cols>
    <col min="1" max="1" width="1.140625" style="2" customWidth="1"/>
    <col min="2" max="2" width="3.85546875" style="6" customWidth="1"/>
    <col min="3" max="4" width="0.7109375" style="2" customWidth="1"/>
    <col min="5" max="5" width="28.140625" style="2" customWidth="1"/>
    <col min="6" max="6" width="5.140625" style="2" customWidth="1"/>
    <col min="7" max="7" width="7.5703125" style="13" customWidth="1"/>
    <col min="8" max="8" width="7.7109375" style="14" hidden="1" customWidth="1"/>
    <col min="9" max="9" width="1.28515625" style="15" customWidth="1"/>
    <col min="10" max="10" width="5.5703125" style="12" customWidth="1"/>
    <col min="11" max="11" width="6.140625" style="8" customWidth="1"/>
    <col min="12" max="12" width="2.28515625" style="3" customWidth="1"/>
    <col min="13" max="13" width="1.140625" style="1" customWidth="1"/>
    <col min="14" max="14" width="4.7109375" style="19" customWidth="1"/>
    <col min="15" max="15" width="6.140625" style="84" customWidth="1"/>
    <col min="16" max="16" width="5.140625" style="84" customWidth="1"/>
    <col min="17" max="17" width="6.140625" style="4" customWidth="1"/>
    <col min="18" max="18" width="2.7109375" style="85" customWidth="1"/>
    <col min="19" max="19" width="1" style="1" customWidth="1"/>
    <col min="20" max="20" width="4.85546875" style="19" customWidth="1"/>
    <col min="21" max="21" width="19.7109375" style="10" hidden="1" customWidth="1"/>
    <col min="22" max="22" width="9.140625" style="10" hidden="1" customWidth="1"/>
    <col min="23" max="29" width="9.140625" style="7" hidden="1" customWidth="1"/>
    <col min="30" max="16384" width="9.140625" style="2"/>
  </cols>
  <sheetData>
    <row r="1" spans="2:29" ht="15.75" x14ac:dyDescent="0.25">
      <c r="B1" s="124" t="s">
        <v>13</v>
      </c>
      <c r="C1" s="125"/>
      <c r="D1" s="125"/>
      <c r="E1" s="125"/>
      <c r="F1" s="125"/>
      <c r="G1" s="126"/>
      <c r="H1" s="127"/>
      <c r="I1" s="125"/>
      <c r="J1" s="128"/>
      <c r="K1" s="128"/>
      <c r="L1" s="129"/>
      <c r="O1" s="77" t="s">
        <v>38</v>
      </c>
      <c r="P1" s="74"/>
      <c r="Q1" s="78"/>
      <c r="R1" s="76"/>
      <c r="S1" s="77"/>
      <c r="T1" s="79"/>
    </row>
    <row r="2" spans="2:29" x14ac:dyDescent="0.2">
      <c r="B2" s="130" t="s">
        <v>39</v>
      </c>
      <c r="C2" s="131"/>
      <c r="D2" s="125"/>
      <c r="E2" s="125"/>
      <c r="F2" s="125"/>
      <c r="G2" s="126"/>
      <c r="H2" s="127"/>
      <c r="I2" s="125"/>
      <c r="J2" s="128"/>
      <c r="K2" s="128"/>
      <c r="L2" s="129"/>
      <c r="O2" s="74" t="s">
        <v>40</v>
      </c>
      <c r="P2" s="74"/>
      <c r="Q2" s="78"/>
      <c r="R2" s="76"/>
      <c r="S2" s="77"/>
      <c r="T2" s="79"/>
    </row>
    <row r="3" spans="2:29" x14ac:dyDescent="0.2">
      <c r="B3" s="132" t="s">
        <v>19</v>
      </c>
      <c r="C3" s="125"/>
      <c r="D3" s="125"/>
      <c r="E3" s="15" t="s">
        <v>121</v>
      </c>
      <c r="F3" s="15"/>
      <c r="G3" s="18"/>
      <c r="K3" s="12"/>
      <c r="L3" s="16"/>
      <c r="O3" s="80" t="s">
        <v>41</v>
      </c>
      <c r="P3" s="74"/>
      <c r="Q3" s="78"/>
      <c r="R3" s="76"/>
      <c r="S3" s="77"/>
      <c r="T3" s="79"/>
    </row>
    <row r="4" spans="2:29" x14ac:dyDescent="0.2">
      <c r="B4" s="132" t="s">
        <v>18</v>
      </c>
      <c r="C4" s="125"/>
      <c r="D4" s="125"/>
      <c r="E4" s="81" t="s">
        <v>122</v>
      </c>
      <c r="G4" s="82" t="s">
        <v>17</v>
      </c>
      <c r="I4" s="12"/>
      <c r="J4" s="158">
        <v>42522</v>
      </c>
      <c r="K4" s="158"/>
      <c r="L4" s="16"/>
      <c r="M4" s="13"/>
      <c r="N4" s="20"/>
      <c r="O4" s="74" t="s">
        <v>42</v>
      </c>
      <c r="P4" s="80"/>
      <c r="Q4" s="78"/>
      <c r="R4" s="83"/>
      <c r="S4" s="77"/>
      <c r="T4" s="79"/>
    </row>
    <row r="5" spans="2:29" x14ac:dyDescent="0.2">
      <c r="W5" s="7" t="s">
        <v>11</v>
      </c>
    </row>
    <row r="6" spans="2:29" x14ac:dyDescent="0.2">
      <c r="B6" s="17" t="s">
        <v>6</v>
      </c>
      <c r="C6" s="75"/>
      <c r="D6" s="75"/>
      <c r="E6" s="75" t="s">
        <v>15</v>
      </c>
      <c r="F6" s="86" t="s">
        <v>21</v>
      </c>
      <c r="G6" s="87" t="s">
        <v>7</v>
      </c>
      <c r="H6" s="88" t="s">
        <v>7</v>
      </c>
      <c r="I6" s="75"/>
      <c r="J6" s="89" t="s">
        <v>43</v>
      </c>
      <c r="K6" s="89" t="s">
        <v>44</v>
      </c>
      <c r="L6" s="159" t="s">
        <v>45</v>
      </c>
      <c r="M6" s="159"/>
      <c r="N6" s="159"/>
      <c r="O6" s="91" t="s">
        <v>2</v>
      </c>
      <c r="P6" s="91" t="s">
        <v>3</v>
      </c>
      <c r="Q6" s="92" t="s">
        <v>4</v>
      </c>
      <c r="R6" s="159" t="s">
        <v>5</v>
      </c>
      <c r="S6" s="159"/>
      <c r="T6" s="159"/>
      <c r="U6" s="93" t="s">
        <v>46</v>
      </c>
      <c r="V6" s="93" t="s">
        <v>10</v>
      </c>
      <c r="W6" s="7" t="s">
        <v>47</v>
      </c>
      <c r="X6" s="7" t="s">
        <v>48</v>
      </c>
      <c r="Y6" s="7" t="s">
        <v>49</v>
      </c>
      <c r="Z6" s="7" t="s">
        <v>2</v>
      </c>
      <c r="AA6" s="7" t="s">
        <v>3</v>
      </c>
      <c r="AB6" s="7" t="s">
        <v>4</v>
      </c>
      <c r="AC6" s="7" t="s">
        <v>5</v>
      </c>
    </row>
    <row r="7" spans="2:29" x14ac:dyDescent="0.2">
      <c r="B7" s="90"/>
      <c r="C7" s="75"/>
      <c r="D7" s="75"/>
      <c r="E7" s="75" t="s">
        <v>9</v>
      </c>
      <c r="F7" s="86" t="s">
        <v>20</v>
      </c>
      <c r="G7" s="87" t="s">
        <v>8</v>
      </c>
      <c r="H7" s="88" t="s">
        <v>8</v>
      </c>
      <c r="I7" s="75"/>
      <c r="J7" s="94" t="s">
        <v>12</v>
      </c>
      <c r="K7" s="94" t="s">
        <v>12</v>
      </c>
      <c r="L7" s="160" t="s">
        <v>14</v>
      </c>
      <c r="M7" s="160"/>
      <c r="N7" s="160"/>
      <c r="O7" s="90" t="s">
        <v>0</v>
      </c>
      <c r="P7" s="90" t="s">
        <v>0</v>
      </c>
      <c r="Q7" s="95" t="s">
        <v>1</v>
      </c>
      <c r="R7" s="161" t="s">
        <v>16</v>
      </c>
      <c r="S7" s="161"/>
      <c r="T7" s="161"/>
    </row>
    <row r="9" spans="2:29" x14ac:dyDescent="0.2">
      <c r="B9" s="136" t="str">
        <f>IF(H9=0,"","1.")</f>
        <v>1.</v>
      </c>
      <c r="C9" s="137"/>
      <c r="D9" s="137"/>
      <c r="E9" s="137" t="s">
        <v>119</v>
      </c>
      <c r="F9" s="2" t="s">
        <v>124</v>
      </c>
      <c r="G9" s="138">
        <f>IF(H9=0,"",H9)</f>
        <v>7196</v>
      </c>
      <c r="H9" s="139">
        <f>SUM(W12:AB13)+AC12</f>
        <v>7196</v>
      </c>
      <c r="I9" s="137"/>
      <c r="J9" s="140">
        <v>9.0299999999999994</v>
      </c>
      <c r="K9" s="140"/>
      <c r="L9" s="141">
        <v>2</v>
      </c>
      <c r="M9" s="142" t="str">
        <f>IF(N9=0,"",":")</f>
        <v>:</v>
      </c>
      <c r="N9" s="143">
        <v>59.6</v>
      </c>
      <c r="O9" s="144">
        <v>142</v>
      </c>
      <c r="P9" s="144">
        <v>459</v>
      </c>
      <c r="Q9" s="145">
        <v>9.61</v>
      </c>
      <c r="R9" s="146">
        <v>0</v>
      </c>
      <c r="S9" s="142" t="str">
        <f>IF(T9=0,"",":")</f>
        <v>:</v>
      </c>
      <c r="T9" s="143">
        <v>34.799999999999997</v>
      </c>
      <c r="U9" s="10">
        <f>L12*60+N12</f>
        <v>179.3</v>
      </c>
      <c r="V9" s="10">
        <f>R12*60+T12</f>
        <v>33.6</v>
      </c>
      <c r="W9" s="100">
        <f>IF(J12&gt;0,(INT(POWER(12.76-J12,1.81)*46.0849)),0)</f>
        <v>629</v>
      </c>
      <c r="X9" s="100">
        <f>IF(K12&gt;0,(INT(POWER(42.26-K12,1.81)*4.99087)),0)</f>
        <v>0</v>
      </c>
      <c r="Y9" s="101">
        <f>IF(N12&lt;&gt;"",(INT(POWER(254-U9,1.88)*0.11193)),0)</f>
        <v>372</v>
      </c>
      <c r="Z9" s="100">
        <f>IF(O12&gt;0,(INT(POWER(O12-75,1.348)*1.84523)),0)</f>
        <v>359</v>
      </c>
      <c r="AA9" s="100">
        <f>IF(P12&gt;0,(INT(POWER(P12-210,1.41)*0.188807)),0)</f>
        <v>369</v>
      </c>
      <c r="AB9" s="100">
        <f>IF(Q12&gt;0,(INT(POWER(Q12-1.5,1.05)*56.0211)),0)</f>
        <v>366</v>
      </c>
      <c r="AC9" s="11">
        <f>IF(T12&lt;&gt;"",(INT(POWER(305.5-V9,1.85)*0.08713)),0)</f>
        <v>2778</v>
      </c>
    </row>
    <row r="10" spans="2:29" x14ac:dyDescent="0.2">
      <c r="B10" s="136"/>
      <c r="C10" s="137"/>
      <c r="D10" s="137"/>
      <c r="E10" s="137"/>
      <c r="F10" s="137"/>
      <c r="G10" s="147"/>
      <c r="H10" s="148">
        <f>H9</f>
        <v>7196</v>
      </c>
      <c r="I10" s="137"/>
      <c r="J10" s="140">
        <v>9.06</v>
      </c>
      <c r="K10" s="140"/>
      <c r="L10" s="141">
        <v>3</v>
      </c>
      <c r="M10" s="142" t="str">
        <f>IF(N10=0,"",":")</f>
        <v>:</v>
      </c>
      <c r="N10" s="143">
        <v>0.3</v>
      </c>
      <c r="O10" s="144">
        <v>135</v>
      </c>
      <c r="P10" s="144">
        <v>451</v>
      </c>
      <c r="Q10" s="145">
        <v>7.06</v>
      </c>
      <c r="R10" s="146"/>
      <c r="S10" s="142" t="str">
        <f>IF(T10=0,"",":")</f>
        <v/>
      </c>
      <c r="T10" s="143"/>
      <c r="U10" s="10">
        <f>L13*60+N13</f>
        <v>185.8</v>
      </c>
      <c r="W10" s="100">
        <f>IF(J13&gt;0,(INT(POWER(12.76-J13,1.81)*46.0849)),0)</f>
        <v>592</v>
      </c>
      <c r="X10" s="100">
        <f>IF(K13&gt;0,(INT(POWER(42.26-K13,1.81)*4.99087)),0)</f>
        <v>0</v>
      </c>
      <c r="Y10" s="101">
        <f>IF(N13&lt;&gt;"",(INT(POWER(254-U10,1.88)*0.11193)),0)</f>
        <v>313</v>
      </c>
      <c r="Z10" s="100">
        <f>IF(O13&gt;0,(INT(POWER(O13-75,1.348)*1.84523)),0)</f>
        <v>312</v>
      </c>
      <c r="AA10" s="100">
        <f>IF(P13&gt;0,(INT(POWER(P13-210,1.41)*0.188807)),0)</f>
        <v>350</v>
      </c>
      <c r="AB10" s="100">
        <f>IF(Q13&gt;0,(INT(POWER(Q13-1.5,1.05)*56.0211)),0)</f>
        <v>325</v>
      </c>
    </row>
    <row r="12" spans="2:29" x14ac:dyDescent="0.2">
      <c r="B12" s="22" t="str">
        <f>IF(H12=0,"","2.")</f>
        <v>2.</v>
      </c>
      <c r="E12" s="2" t="s">
        <v>123</v>
      </c>
      <c r="F12" s="2" t="s">
        <v>124</v>
      </c>
      <c r="G12" s="97">
        <f>IF(H12=0,"",H12)</f>
        <v>6765</v>
      </c>
      <c r="H12" s="14">
        <f>SUM(W9:AB10)+AC9</f>
        <v>6765</v>
      </c>
      <c r="J12" s="72">
        <v>8.52</v>
      </c>
      <c r="K12" s="9"/>
      <c r="L12" s="3">
        <v>2</v>
      </c>
      <c r="M12" s="98" t="str">
        <f>IF(N12=0,"",":")</f>
        <v>:</v>
      </c>
      <c r="N12" s="19">
        <v>59.3</v>
      </c>
      <c r="O12" s="99">
        <v>125</v>
      </c>
      <c r="P12" s="99">
        <v>426</v>
      </c>
      <c r="Q12" s="4">
        <v>7.49</v>
      </c>
      <c r="R12" s="85">
        <v>0</v>
      </c>
      <c r="S12" s="98"/>
      <c r="T12" s="19">
        <v>33.6</v>
      </c>
      <c r="U12" s="10">
        <f>L9*60+N9</f>
        <v>179.6</v>
      </c>
      <c r="V12" s="10">
        <f>R9*60+T9</f>
        <v>34.799999999999997</v>
      </c>
      <c r="W12" s="100">
        <f>IF(J9&gt;0,(INT(POWER(12.76-J9,1.81)*46.0849)),0)</f>
        <v>499</v>
      </c>
      <c r="X12" s="100">
        <f>IF(K9&gt;0,(INT(POWER(42.26-K9,1.81)*4.99087)),0)</f>
        <v>0</v>
      </c>
      <c r="Y12" s="101">
        <f>IF(N9&lt;&gt;"",(INT(POWER(254-U12,1.88)*0.11193)),0)</f>
        <v>369</v>
      </c>
      <c r="Z12" s="100">
        <f>IF(O9&gt;0,(INT(POWER(O9-75,1.348)*1.84523)),0)</f>
        <v>534</v>
      </c>
      <c r="AA12" s="100">
        <f>IF(P9&gt;0,(INT(POWER(P9-210,1.41)*0.188807)),0)</f>
        <v>451</v>
      </c>
      <c r="AB12" s="100">
        <f>IF(Q9&gt;0,(INT(POWER(Q9-1.5,1.05)*56.0211)),0)</f>
        <v>504</v>
      </c>
      <c r="AC12" s="11">
        <f>IF(T9&lt;&gt;"",(INT(POWER(305.5-V12,1.85)*0.08713)),0)</f>
        <v>2755</v>
      </c>
    </row>
    <row r="13" spans="2:29" x14ac:dyDescent="0.2">
      <c r="B13" s="96"/>
      <c r="E13" s="2" t="s">
        <v>117</v>
      </c>
      <c r="G13" s="77"/>
      <c r="H13" s="73">
        <f>H12</f>
        <v>6765</v>
      </c>
      <c r="J13" s="72">
        <v>8.66</v>
      </c>
      <c r="K13" s="9"/>
      <c r="L13" s="3">
        <v>3</v>
      </c>
      <c r="M13" s="98" t="str">
        <f>IF(N13=0,"",":")</f>
        <v>:</v>
      </c>
      <c r="N13" s="19">
        <v>5.8</v>
      </c>
      <c r="O13" s="99">
        <v>120</v>
      </c>
      <c r="P13" s="99">
        <v>418</v>
      </c>
      <c r="Q13" s="4">
        <v>6.84</v>
      </c>
      <c r="S13" s="98"/>
      <c r="U13" s="10">
        <f>L10*60+N10</f>
        <v>180.3</v>
      </c>
      <c r="W13" s="100">
        <f>IF(J10&gt;0,(INT(POWER(12.76-J10,1.81)*46.0849)),0)</f>
        <v>492</v>
      </c>
      <c r="X13" s="100">
        <f>IF(K10&gt;0,(INT(POWER(42.26-K10,1.81)*4.99087)),0)</f>
        <v>0</v>
      </c>
      <c r="Y13" s="101">
        <f>IF(N10&lt;&gt;"",(INT(POWER(254-U13,1.88)*0.11193)),0)</f>
        <v>362</v>
      </c>
      <c r="Z13" s="100">
        <f>IF(O10&gt;0,(INT(POWER(O10-75,1.348)*1.84523)),0)</f>
        <v>460</v>
      </c>
      <c r="AA13" s="100">
        <f>IF(P10&gt;0,(INT(POWER(P10-210,1.41)*0.188807)),0)</f>
        <v>431</v>
      </c>
      <c r="AB13" s="100">
        <f>IF(Q10&gt;0,(INT(POWER(Q10-1.5,1.05)*56.0211)),0)</f>
        <v>339</v>
      </c>
    </row>
    <row r="15" spans="2:29" x14ac:dyDescent="0.2">
      <c r="U15" s="10" t="e">
        <f>#REF!*60+#REF!</f>
        <v>#REF!</v>
      </c>
      <c r="V15" s="10" t="e">
        <f>#REF!*60+#REF!</f>
        <v>#REF!</v>
      </c>
      <c r="W15" s="100" t="e">
        <f>IF(#REF!&gt;0,(INT(POWER(12.76-#REF!,1.81)*46.0849)),0)</f>
        <v>#REF!</v>
      </c>
      <c r="X15" s="100" t="e">
        <f>IF(#REF!&gt;0,(INT(POWER(42.26-#REF!,1.81)*4.99087)),0)</f>
        <v>#REF!</v>
      </c>
      <c r="Y15" s="101" t="e">
        <f>IF(#REF!&lt;&gt;"",(INT(POWER(254-U15,1.88)*0.11193)),0)</f>
        <v>#REF!</v>
      </c>
      <c r="Z15" s="100" t="e">
        <f>IF(#REF!&gt;0,(INT(POWER(#REF!-75,1.348)*1.84523)),0)</f>
        <v>#REF!</v>
      </c>
      <c r="AA15" s="100" t="e">
        <f>IF(#REF!&gt;0,(INT(POWER(#REF!-210,1.41)*0.188807)),0)</f>
        <v>#REF!</v>
      </c>
      <c r="AB15" s="100" t="e">
        <f>IF(#REF!&gt;0,(INT(POWER(#REF!-1.5,1.05)*56.0211)),0)</f>
        <v>#REF!</v>
      </c>
      <c r="AC15" s="11" t="e">
        <f>IF(#REF!&lt;&gt;"",(INT(POWER(305.5-V15,1.85)*0.08713)),0)</f>
        <v>#REF!</v>
      </c>
    </row>
    <row r="16" spans="2:29" x14ac:dyDescent="0.2">
      <c r="B16" s="96"/>
      <c r="G16" s="77"/>
      <c r="H16" s="73"/>
      <c r="J16" s="72"/>
      <c r="K16" s="9"/>
      <c r="M16" s="98"/>
      <c r="O16" s="99"/>
      <c r="P16" s="99"/>
      <c r="S16" s="98"/>
      <c r="U16" s="10">
        <f>L16*60+N16</f>
        <v>0</v>
      </c>
      <c r="W16" s="100">
        <f>IF(J16&gt;0,(INT(POWER(12.76-J16,1.81)*46.0849)),0)</f>
        <v>0</v>
      </c>
      <c r="X16" s="100">
        <f>IF(K16&gt;0,(INT(POWER(42.26-K16,1.81)*4.99087)),0)</f>
        <v>0</v>
      </c>
      <c r="Y16" s="101">
        <f>IF(N16&lt;&gt;"",(INT(POWER(254-U16,1.88)*0.11193)),0)</f>
        <v>0</v>
      </c>
      <c r="Z16" s="100">
        <f>IF(O16&gt;0,(INT(POWER(O16-75,1.348)*1.84523)),0)</f>
        <v>0</v>
      </c>
      <c r="AA16" s="100">
        <f>IF(P16&gt;0,(INT(POWER(P16-210,1.41)*0.188807)),0)</f>
        <v>0</v>
      </c>
      <c r="AB16" s="100">
        <f>IF(Q16&gt;0,(INT(POWER(Q16-1.5,1.05)*56.0211)),0)</f>
        <v>0</v>
      </c>
    </row>
    <row r="17" spans="2:29" x14ac:dyDescent="0.2">
      <c r="B17" s="96"/>
      <c r="G17" s="77"/>
      <c r="H17" s="73" t="e">
        <f>#REF!</f>
        <v>#REF!</v>
      </c>
      <c r="J17" s="72"/>
      <c r="K17" s="9"/>
      <c r="M17" s="77"/>
      <c r="O17" s="99"/>
      <c r="P17" s="99"/>
      <c r="S17" s="77"/>
    </row>
    <row r="18" spans="2:29" x14ac:dyDescent="0.2">
      <c r="B18" s="22"/>
      <c r="G18" s="97"/>
      <c r="J18" s="72"/>
      <c r="K18" s="9"/>
      <c r="M18" s="98"/>
      <c r="O18" s="99"/>
      <c r="P18" s="99"/>
      <c r="S18" s="98"/>
      <c r="U18" s="10">
        <f>L18*60+N18</f>
        <v>0</v>
      </c>
      <c r="V18" s="10">
        <f>R18*60+T18</f>
        <v>0</v>
      </c>
      <c r="W18" s="100">
        <f>IF(J18&gt;0,(INT(POWER(12.76-J18,1.81)*46.0849)),0)</f>
        <v>0</v>
      </c>
      <c r="X18" s="100">
        <f>IF(K18&gt;0,(INT(POWER(42.26-K18,1.81)*4.99087)),0)</f>
        <v>0</v>
      </c>
      <c r="Y18" s="101">
        <f>IF(N18&lt;&gt;"",(INT(POWER(254-U18,1.88)*0.11193)),0)</f>
        <v>0</v>
      </c>
      <c r="Z18" s="100">
        <f>IF(O18&gt;0,(INT(POWER(O18-75,1.348)*1.84523)),0)</f>
        <v>0</v>
      </c>
      <c r="AA18" s="100">
        <f>IF(P18&gt;0,(INT(POWER(P18-210,1.41)*0.188807)),0)</f>
        <v>0</v>
      </c>
      <c r="AB18" s="100">
        <f>IF(Q18&gt;0,(INT(POWER(Q18-1.5,1.05)*56.0211)),0)</f>
        <v>0</v>
      </c>
      <c r="AC18" s="11">
        <f>IF(T18&lt;&gt;"",(INT(POWER(305.5-V18,1.85)*0.08713)),0)</f>
        <v>0</v>
      </c>
    </row>
    <row r="19" spans="2:29" x14ac:dyDescent="0.2">
      <c r="B19" s="96"/>
      <c r="G19" s="77"/>
      <c r="H19" s="73"/>
      <c r="J19" s="72"/>
      <c r="K19" s="9"/>
      <c r="M19" s="98"/>
      <c r="O19" s="99"/>
      <c r="P19" s="99"/>
      <c r="S19" s="98"/>
      <c r="U19" s="10">
        <f>L19*60+N19</f>
        <v>0</v>
      </c>
      <c r="W19" s="100">
        <f>IF(J19&gt;0,(INT(POWER(12.76-J19,1.81)*46.0849)),0)</f>
        <v>0</v>
      </c>
      <c r="X19" s="100">
        <f>IF(K19&gt;0,(INT(POWER(42.26-K19,1.81)*4.99087)),0)</f>
        <v>0</v>
      </c>
      <c r="Y19" s="101">
        <f>IF(N19&lt;&gt;"",(INT(POWER(254-U19,1.88)*0.11193)),0)</f>
        <v>0</v>
      </c>
      <c r="Z19" s="100">
        <f>IF(O19&gt;0,(INT(POWER(O19-75,1.348)*1.84523)),0)</f>
        <v>0</v>
      </c>
      <c r="AA19" s="100">
        <f>IF(P19&gt;0,(INT(POWER(P19-210,1.41)*0.188807)),0)</f>
        <v>0</v>
      </c>
      <c r="AB19" s="100">
        <f>IF(Q19&gt;0,(INT(POWER(Q19-1.5,1.05)*56.0211)),0)</f>
        <v>0</v>
      </c>
    </row>
    <row r="20" spans="2:29" x14ac:dyDescent="0.2">
      <c r="B20" s="96"/>
      <c r="G20" s="77"/>
      <c r="H20" s="73">
        <f>H18</f>
        <v>0</v>
      </c>
      <c r="M20" s="77"/>
      <c r="S20" s="77"/>
    </row>
    <row r="21" spans="2:29" x14ac:dyDescent="0.2">
      <c r="B21" s="22" t="str">
        <f>IF(H21=0,"","5.")</f>
        <v/>
      </c>
      <c r="G21" s="97" t="str">
        <f>IF(H21=0,"",H21)</f>
        <v/>
      </c>
      <c r="H21" s="14">
        <f>SUM(W21:AB22)+AC21</f>
        <v>0</v>
      </c>
      <c r="M21" s="98" t="str">
        <f t="shared" ref="M21:M55" si="0">IF(N21=0,"",":")</f>
        <v/>
      </c>
      <c r="O21" s="99"/>
      <c r="P21" s="99"/>
      <c r="S21" s="98" t="str">
        <f t="shared" ref="S21:S55" si="1">IF(T21=0,"",":")</f>
        <v/>
      </c>
      <c r="U21" s="10">
        <f>L21*60+N21</f>
        <v>0</v>
      </c>
      <c r="V21" s="10">
        <f>R21*60+T21</f>
        <v>0</v>
      </c>
      <c r="W21" s="100">
        <f>IF(J21&gt;0,(INT(POWER(12.76-J21,1.81)*46.0849)),0)</f>
        <v>0</v>
      </c>
      <c r="X21" s="100">
        <f>IF(K21&gt;0,(INT(POWER(42.26-K21,1.81)*4.99087)),0)</f>
        <v>0</v>
      </c>
      <c r="Y21" s="101">
        <f>IF(N21&lt;&gt;"",(INT(POWER(254-U21,1.88)*0.11193)),0)</f>
        <v>0</v>
      </c>
      <c r="Z21" s="100">
        <f>IF(O21&gt;0,(INT(POWER(O21-75,1.348)*1.84523)),0)</f>
        <v>0</v>
      </c>
      <c r="AA21" s="100">
        <f>IF(P21&gt;0,(INT(POWER(P21-210,1.41)*0.188807)),0)</f>
        <v>0</v>
      </c>
      <c r="AB21" s="100">
        <f>IF(Q21&gt;0,(INT(POWER(Q21-1.5,1.05)*56.0211)),0)</f>
        <v>0</v>
      </c>
      <c r="AC21" s="11">
        <f>IF(T21&lt;&gt;"",(INT(POWER(305.5-V21,1.85)*0.08713)),0)</f>
        <v>0</v>
      </c>
    </row>
    <row r="22" spans="2:29" x14ac:dyDescent="0.2">
      <c r="B22" s="96"/>
      <c r="G22" s="77"/>
      <c r="H22" s="73">
        <f>H21</f>
        <v>0</v>
      </c>
      <c r="M22" s="98" t="str">
        <f t="shared" si="0"/>
        <v/>
      </c>
      <c r="O22" s="99"/>
      <c r="P22" s="99"/>
      <c r="S22" s="98" t="str">
        <f t="shared" si="1"/>
        <v/>
      </c>
      <c r="U22" s="10">
        <f>L22*60+N22</f>
        <v>0</v>
      </c>
      <c r="W22" s="100">
        <f>IF(J22&gt;0,(INT(POWER(12.76-J22,1.81)*46.0849)),0)</f>
        <v>0</v>
      </c>
      <c r="X22" s="100">
        <f>IF(K22&gt;0,(INT(POWER(42.26-K22,1.81)*4.99087)),0)</f>
        <v>0</v>
      </c>
      <c r="Y22" s="101">
        <f>IF(N22&lt;&gt;"",(INT(POWER(254-U22,1.88)*0.11193)),0)</f>
        <v>0</v>
      </c>
      <c r="Z22" s="100">
        <f>IF(O22&gt;0,(INT(POWER(O22-75,1.348)*1.84523)),0)</f>
        <v>0</v>
      </c>
      <c r="AA22" s="100">
        <f>IF(P22&gt;0,(INT(POWER(P22-210,1.41)*0.188807)),0)</f>
        <v>0</v>
      </c>
      <c r="AB22" s="100">
        <f>IF(Q22&gt;0,(INT(POWER(Q22-1.5,1.05)*56.0211)),0)</f>
        <v>0</v>
      </c>
    </row>
    <row r="23" spans="2:29" x14ac:dyDescent="0.2">
      <c r="B23" s="96"/>
      <c r="G23" s="77"/>
      <c r="H23" s="73">
        <f>H21</f>
        <v>0</v>
      </c>
      <c r="M23" s="77"/>
      <c r="S23" s="77"/>
    </row>
    <row r="24" spans="2:29" x14ac:dyDescent="0.2">
      <c r="B24" s="22" t="str">
        <f>IF(H24=0,"","6.")</f>
        <v/>
      </c>
      <c r="G24" s="97" t="str">
        <f>IF(H24=0,"",H24)</f>
        <v/>
      </c>
      <c r="H24" s="14">
        <f>SUM(W24:AB25)+AC24</f>
        <v>0</v>
      </c>
      <c r="J24" s="72"/>
      <c r="K24" s="9"/>
      <c r="M24" s="98" t="str">
        <f>IF(N24=0,"",":")</f>
        <v/>
      </c>
      <c r="O24" s="99"/>
      <c r="P24" s="99"/>
      <c r="S24" s="98" t="str">
        <f t="shared" si="1"/>
        <v/>
      </c>
      <c r="U24" s="10">
        <f>L24*60+N24</f>
        <v>0</v>
      </c>
      <c r="V24" s="10">
        <f>R24*60+T24</f>
        <v>0</v>
      </c>
      <c r="W24" s="100">
        <f>IF(J24&gt;0,(INT(POWER(12.76-J24,1.81)*46.0849)),0)</f>
        <v>0</v>
      </c>
      <c r="X24" s="100">
        <f>IF(K24&gt;0,(INT(POWER(42.26-K24,1.81)*4.99087)),0)</f>
        <v>0</v>
      </c>
      <c r="Y24" s="101">
        <f>IF(N24&lt;&gt;"",(INT(POWER(254-U24,1.88)*0.11193)),0)</f>
        <v>0</v>
      </c>
      <c r="Z24" s="100">
        <f>IF(O24&gt;0,(INT(POWER(O24-75,1.348)*1.84523)),0)</f>
        <v>0</v>
      </c>
      <c r="AA24" s="100">
        <f>IF(P24&gt;0,(INT(POWER(P24-210,1.41)*0.188807)),0)</f>
        <v>0</v>
      </c>
      <c r="AB24" s="100">
        <f>IF(Q24&gt;0,(INT(POWER(Q24-1.5,1.05)*56.0211)),0)</f>
        <v>0</v>
      </c>
      <c r="AC24" s="11">
        <f>IF(T24&lt;&gt;"",(INT(POWER(305.5-V24,1.85)*0.08713)),0)</f>
        <v>0</v>
      </c>
    </row>
    <row r="25" spans="2:29" x14ac:dyDescent="0.2">
      <c r="B25" s="96"/>
      <c r="G25" s="77"/>
      <c r="H25" s="73">
        <f>H24</f>
        <v>0</v>
      </c>
      <c r="J25" s="72"/>
      <c r="K25" s="9"/>
      <c r="M25" s="98" t="str">
        <f>IF(N25=0,"",":")</f>
        <v/>
      </c>
      <c r="O25" s="99"/>
      <c r="P25" s="99"/>
      <c r="S25" s="98"/>
      <c r="U25" s="10">
        <f>L25*60+N25</f>
        <v>0</v>
      </c>
      <c r="W25" s="100">
        <f>IF(J25&gt;0,(INT(POWER(12.76-J25,1.81)*46.0849)),0)</f>
        <v>0</v>
      </c>
      <c r="X25" s="100">
        <f>IF(K25&gt;0,(INT(POWER(42.26-K25,1.81)*4.99087)),0)</f>
        <v>0</v>
      </c>
      <c r="Y25" s="101">
        <f>IF(N25&lt;&gt;"",(INT(POWER(254-U25,1.88)*0.11193)),0)</f>
        <v>0</v>
      </c>
      <c r="Z25" s="100">
        <f>IF(O25&gt;0,(INT(POWER(O25-75,1.348)*1.84523)),0)</f>
        <v>0</v>
      </c>
      <c r="AA25" s="100">
        <f>IF(P25&gt;0,(INT(POWER(P25-210,1.41)*0.188807)),0)</f>
        <v>0</v>
      </c>
      <c r="AB25" s="100">
        <f>IF(Q25&gt;0,(INT(POWER(Q25-1.5,1.05)*56.0211)),0)</f>
        <v>0</v>
      </c>
    </row>
    <row r="26" spans="2:29" x14ac:dyDescent="0.2">
      <c r="B26" s="96"/>
      <c r="G26" s="77"/>
      <c r="H26" s="73">
        <f>H24</f>
        <v>0</v>
      </c>
      <c r="J26" s="72"/>
      <c r="K26" s="9"/>
      <c r="M26" s="77"/>
      <c r="O26" s="99"/>
      <c r="P26" s="99"/>
      <c r="S26" s="98"/>
    </row>
    <row r="27" spans="2:29" x14ac:dyDescent="0.2">
      <c r="B27" s="22" t="str">
        <f>IF(H27=0,"","7.")</f>
        <v/>
      </c>
      <c r="G27" s="97" t="str">
        <f>IF(H27=0,"",H27)</f>
        <v/>
      </c>
      <c r="H27" s="14">
        <f>SUM(W27:AB28)+AC27</f>
        <v>0</v>
      </c>
      <c r="J27" s="72"/>
      <c r="K27" s="9"/>
      <c r="M27" s="98" t="str">
        <f t="shared" si="0"/>
        <v/>
      </c>
      <c r="O27" s="99"/>
      <c r="P27" s="99"/>
      <c r="S27" s="98" t="str">
        <f t="shared" si="1"/>
        <v/>
      </c>
      <c r="U27" s="10">
        <f>L27*60+N27</f>
        <v>0</v>
      </c>
      <c r="V27" s="10">
        <f>R27*60+T27</f>
        <v>0</v>
      </c>
      <c r="W27" s="100">
        <f>IF(J27&gt;0,(INT(POWER(12.76-J27,1.81)*46.0849)),0)</f>
        <v>0</v>
      </c>
      <c r="X27" s="100">
        <f>IF(K27&gt;0,(INT(POWER(42.26-K27,1.81)*4.99087)),0)</f>
        <v>0</v>
      </c>
      <c r="Y27" s="101">
        <f>IF(N27&lt;&gt;"",(INT(POWER(254-U27,1.88)*0.11193)),0)</f>
        <v>0</v>
      </c>
      <c r="Z27" s="100">
        <f>IF(O27&gt;0,(INT(POWER(O27-75,1.348)*1.84523)),0)</f>
        <v>0</v>
      </c>
      <c r="AA27" s="100">
        <f>IF(P27&gt;0,(INT(POWER(P27-210,1.41)*0.188807)),0)</f>
        <v>0</v>
      </c>
      <c r="AB27" s="100">
        <f>IF(Q27&gt;0,(INT(POWER(Q27-1.5,1.05)*56.0211)),0)</f>
        <v>0</v>
      </c>
      <c r="AC27" s="11">
        <f>IF(T27&lt;&gt;"",(INT(POWER(305.5-V27,1.85)*0.08713)),0)</f>
        <v>0</v>
      </c>
    </row>
    <row r="28" spans="2:29" x14ac:dyDescent="0.2">
      <c r="B28" s="96"/>
      <c r="G28" s="77"/>
      <c r="H28" s="73">
        <f>H27</f>
        <v>0</v>
      </c>
      <c r="J28" s="72"/>
      <c r="K28" s="9"/>
      <c r="M28" s="98" t="str">
        <f t="shared" si="0"/>
        <v/>
      </c>
      <c r="O28" s="99"/>
      <c r="P28" s="99"/>
      <c r="S28" s="98" t="str">
        <f t="shared" si="1"/>
        <v/>
      </c>
      <c r="U28" s="10">
        <f>L28*60+N28</f>
        <v>0</v>
      </c>
      <c r="W28" s="100">
        <f>IF(J28&gt;0,(INT(POWER(12.76-J28,1.81)*46.0849)),0)</f>
        <v>0</v>
      </c>
      <c r="X28" s="100">
        <f>IF(K28&gt;0,(INT(POWER(42.26-K28,1.81)*4.99087)),0)</f>
        <v>0</v>
      </c>
      <c r="Y28" s="101">
        <f>IF(N28&lt;&gt;"",(INT(POWER(254-U28,1.88)*0.11193)),0)</f>
        <v>0</v>
      </c>
      <c r="Z28" s="100">
        <f>IF(O28&gt;0,(INT(POWER(O28-75,1.348)*1.84523)),0)</f>
        <v>0</v>
      </c>
      <c r="AA28" s="100">
        <f>IF(P28&gt;0,(INT(POWER(P28-210,1.41)*0.188807)),0)</f>
        <v>0</v>
      </c>
      <c r="AB28" s="100">
        <f>IF(Q28&gt;0,(INT(POWER(Q28-1.5,1.05)*56.0211)),0)</f>
        <v>0</v>
      </c>
    </row>
    <row r="29" spans="2:29" x14ac:dyDescent="0.2">
      <c r="B29" s="96"/>
      <c r="G29" s="77"/>
      <c r="H29" s="73">
        <f>H27</f>
        <v>0</v>
      </c>
      <c r="J29" s="72"/>
      <c r="K29" s="9"/>
      <c r="M29" s="77"/>
      <c r="O29" s="99"/>
      <c r="P29" s="99"/>
      <c r="S29" s="77"/>
    </row>
    <row r="30" spans="2:29" x14ac:dyDescent="0.2">
      <c r="B30" s="22" t="str">
        <f>IF(H30=0,"","8.")</f>
        <v/>
      </c>
      <c r="G30" s="97" t="str">
        <f>IF(H30=0,"",H30)</f>
        <v/>
      </c>
      <c r="H30" s="14">
        <f>SUM(W30:AB31)+AC30</f>
        <v>0</v>
      </c>
      <c r="M30" s="98" t="str">
        <f t="shared" si="0"/>
        <v/>
      </c>
      <c r="S30" s="98" t="str">
        <f t="shared" si="1"/>
        <v/>
      </c>
      <c r="U30" s="10">
        <f>L30*60+N30</f>
        <v>0</v>
      </c>
      <c r="V30" s="10">
        <f>R30*60+T30</f>
        <v>0</v>
      </c>
      <c r="W30" s="100">
        <f>IF(J30&gt;0,(INT(POWER(12.76-J30,1.81)*46.0849)),0)</f>
        <v>0</v>
      </c>
      <c r="X30" s="100">
        <f>IF(K30&gt;0,(INT(POWER(42.26-K30,1.81)*4.99087)),0)</f>
        <v>0</v>
      </c>
      <c r="Y30" s="101">
        <f>IF(N30&lt;&gt;"",(INT(POWER(254-U30,1.88)*0.11193)),0)</f>
        <v>0</v>
      </c>
      <c r="Z30" s="100">
        <f>IF(O30&gt;0,(INT(POWER(O30-75,1.348)*1.84523)),0)</f>
        <v>0</v>
      </c>
      <c r="AA30" s="100">
        <f>IF(P30&gt;0,(INT(POWER(P30-210,1.41)*0.188807)),0)</f>
        <v>0</v>
      </c>
      <c r="AB30" s="100">
        <f>IF(Q30&gt;0,(INT(POWER(Q30-1.5,1.05)*56.0211)),0)</f>
        <v>0</v>
      </c>
      <c r="AC30" s="11">
        <f>IF(T30&lt;&gt;"",(INT(POWER(305.5-V30,1.85)*0.08713)),0)</f>
        <v>0</v>
      </c>
    </row>
    <row r="31" spans="2:29" x14ac:dyDescent="0.2">
      <c r="B31" s="96"/>
      <c r="G31" s="77"/>
      <c r="H31" s="73">
        <f>H30</f>
        <v>0</v>
      </c>
      <c r="M31" s="98" t="str">
        <f t="shared" si="0"/>
        <v/>
      </c>
      <c r="S31" s="98" t="str">
        <f t="shared" si="1"/>
        <v/>
      </c>
      <c r="U31" s="10">
        <f>L31*60+N31</f>
        <v>0</v>
      </c>
      <c r="W31" s="100">
        <f>IF(J31&gt;0,(INT(POWER(12.76-J31,1.81)*46.0849)),0)</f>
        <v>0</v>
      </c>
      <c r="X31" s="100">
        <f>IF(K31&gt;0,(INT(POWER(42.26-K31,1.81)*4.99087)),0)</f>
        <v>0</v>
      </c>
      <c r="Y31" s="101">
        <f>IF(N31&lt;&gt;"",(INT(POWER(254-U31,1.88)*0.11193)),0)</f>
        <v>0</v>
      </c>
      <c r="Z31" s="100">
        <f>IF(O31&gt;0,(INT(POWER(O31-75,1.348)*1.84523)),0)</f>
        <v>0</v>
      </c>
      <c r="AA31" s="100">
        <f>IF(P31&gt;0,(INT(POWER(P31-210,1.41)*0.188807)),0)</f>
        <v>0</v>
      </c>
      <c r="AB31" s="100">
        <f>IF(Q31&gt;0,(INT(POWER(Q31-1.5,1.05)*56.0211)),0)</f>
        <v>0</v>
      </c>
    </row>
    <row r="32" spans="2:29" x14ac:dyDescent="0.2">
      <c r="B32" s="96"/>
      <c r="G32" s="77"/>
      <c r="H32" s="73">
        <f>H30</f>
        <v>0</v>
      </c>
      <c r="M32" s="77"/>
      <c r="S32" s="77"/>
    </row>
    <row r="33" spans="2:29" x14ac:dyDescent="0.2">
      <c r="B33" s="22" t="str">
        <f>IF(H33=0,"","9.")</f>
        <v/>
      </c>
      <c r="G33" s="97" t="str">
        <f>IF(H33=0,"",H33)</f>
        <v/>
      </c>
      <c r="H33" s="14">
        <f>SUM(W33:AB34)+AC33</f>
        <v>0</v>
      </c>
      <c r="M33" s="98" t="str">
        <f t="shared" si="0"/>
        <v/>
      </c>
      <c r="S33" s="98" t="str">
        <f t="shared" si="1"/>
        <v/>
      </c>
      <c r="U33" s="10">
        <f>L33*60+N33</f>
        <v>0</v>
      </c>
      <c r="V33" s="10">
        <f>R33*60+T33</f>
        <v>0</v>
      </c>
      <c r="W33" s="100">
        <f>IF(J33&gt;0,(INT(POWER(12.76-J33,1.81)*46.0849)),0)</f>
        <v>0</v>
      </c>
      <c r="X33" s="100">
        <f>IF(K33&gt;0,(INT(POWER(42.26-K33,1.81)*4.99087)),0)</f>
        <v>0</v>
      </c>
      <c r="Y33" s="101">
        <f>IF(N33&lt;&gt;"",(INT(POWER(254-U33,1.88)*0.11193)),0)</f>
        <v>0</v>
      </c>
      <c r="Z33" s="100">
        <f>IF(O33&gt;0,(INT(POWER(O33-75,1.348)*1.84523)),0)</f>
        <v>0</v>
      </c>
      <c r="AA33" s="100">
        <f>IF(P33&gt;0,(INT(POWER(P33-210,1.41)*0.188807)),0)</f>
        <v>0</v>
      </c>
      <c r="AB33" s="100">
        <f>IF(Q33&gt;0,(INT(POWER(Q33-1.5,1.05)*56.0211)),0)</f>
        <v>0</v>
      </c>
      <c r="AC33" s="11">
        <f>IF(T33&lt;&gt;"",(INT(POWER(305.5-V33,1.85)*0.08713)),0)</f>
        <v>0</v>
      </c>
    </row>
    <row r="34" spans="2:29" x14ac:dyDescent="0.2">
      <c r="B34" s="96"/>
      <c r="G34" s="77"/>
      <c r="H34" s="73">
        <f>H33</f>
        <v>0</v>
      </c>
      <c r="M34" s="98" t="str">
        <f t="shared" si="0"/>
        <v/>
      </c>
      <c r="S34" s="98" t="str">
        <f t="shared" si="1"/>
        <v/>
      </c>
      <c r="U34" s="10">
        <f>L34*60+N34</f>
        <v>0</v>
      </c>
      <c r="W34" s="100">
        <f>IF(J34&gt;0,(INT(POWER(12.76-J34,1.81)*46.0849)),0)</f>
        <v>0</v>
      </c>
      <c r="X34" s="100">
        <f>IF(K34&gt;0,(INT(POWER(42.26-K34,1.81)*4.99087)),0)</f>
        <v>0</v>
      </c>
      <c r="Y34" s="101">
        <f>IF(N34&lt;&gt;"",(INT(POWER(254-U34,1.88)*0.11193)),0)</f>
        <v>0</v>
      </c>
      <c r="Z34" s="100">
        <f>IF(O34&gt;0,(INT(POWER(O34-75,1.348)*1.84523)),0)</f>
        <v>0</v>
      </c>
      <c r="AA34" s="100">
        <f>IF(P34&gt;0,(INT(POWER(P34-210,1.41)*0.188807)),0)</f>
        <v>0</v>
      </c>
      <c r="AB34" s="100">
        <f>IF(Q34&gt;0,(INT(POWER(Q34-1.5,1.05)*56.0211)),0)</f>
        <v>0</v>
      </c>
    </row>
    <row r="35" spans="2:29" x14ac:dyDescent="0.2">
      <c r="B35" s="96"/>
      <c r="E35" s="135"/>
      <c r="G35" s="77"/>
      <c r="H35" s="73">
        <f>H33</f>
        <v>0</v>
      </c>
      <c r="M35" s="77"/>
      <c r="S35" s="77"/>
    </row>
    <row r="36" spans="2:29" x14ac:dyDescent="0.2">
      <c r="B36" s="22" t="str">
        <f>IF(H36=0,"","10.")</f>
        <v/>
      </c>
      <c r="G36" s="97" t="str">
        <f>IF(H36=0,"",H36)</f>
        <v/>
      </c>
      <c r="H36" s="14">
        <f>SUM(W36:AB37)+AC36</f>
        <v>0</v>
      </c>
      <c r="M36" s="98" t="str">
        <f t="shared" si="0"/>
        <v/>
      </c>
      <c r="S36" s="98" t="str">
        <f t="shared" si="1"/>
        <v/>
      </c>
      <c r="U36" s="10">
        <f>L36*60+N36</f>
        <v>0</v>
      </c>
      <c r="V36" s="10">
        <f>R36*60+T36</f>
        <v>0</v>
      </c>
      <c r="W36" s="100">
        <f>IF(J36&gt;0,(INT(POWER(12.76-J36,1.81)*46.0849)),0)</f>
        <v>0</v>
      </c>
      <c r="X36" s="100">
        <f>IF(K36&gt;0,(INT(POWER(42.26-K36,1.81)*4.99087)),0)</f>
        <v>0</v>
      </c>
      <c r="Y36" s="101">
        <f>IF(N36&lt;&gt;"",(INT(POWER(254-U36,1.88)*0.11193)),0)</f>
        <v>0</v>
      </c>
      <c r="Z36" s="100">
        <f>IF(O36&gt;0,(INT(POWER(O36-75,1.348)*1.84523)),0)</f>
        <v>0</v>
      </c>
      <c r="AA36" s="100">
        <f>IF(P36&gt;0,(INT(POWER(P36-210,1.41)*0.188807)),0)</f>
        <v>0</v>
      </c>
      <c r="AB36" s="100">
        <f>IF(Q36&gt;0,(INT(POWER(Q36-1.5,1.05)*56.0211)),0)</f>
        <v>0</v>
      </c>
      <c r="AC36" s="11">
        <f>IF(T36&lt;&gt;"",(INT(POWER(305.5-V36,1.85)*0.08713)),0)</f>
        <v>0</v>
      </c>
    </row>
    <row r="37" spans="2:29" x14ac:dyDescent="0.2">
      <c r="B37" s="96"/>
      <c r="G37" s="77"/>
      <c r="H37" s="73">
        <f>H36</f>
        <v>0</v>
      </c>
      <c r="M37" s="98" t="str">
        <f t="shared" si="0"/>
        <v/>
      </c>
      <c r="S37" s="98" t="str">
        <f t="shared" si="1"/>
        <v/>
      </c>
      <c r="U37" s="10">
        <f>L37*60+N37</f>
        <v>0</v>
      </c>
      <c r="W37" s="100">
        <f>IF(J37&gt;0,(INT(POWER(12.76-J37,1.81)*46.0849)),0)</f>
        <v>0</v>
      </c>
      <c r="X37" s="100">
        <f>IF(K37&gt;0,(INT(POWER(42.26-K37,1.81)*4.99087)),0)</f>
        <v>0</v>
      </c>
      <c r="Y37" s="101">
        <f>IF(N37&lt;&gt;"",(INT(POWER(254-U37,1.88)*0.11193)),0)</f>
        <v>0</v>
      </c>
      <c r="Z37" s="100">
        <f>IF(O37&gt;0,(INT(POWER(O37-75,1.348)*1.84523)),0)</f>
        <v>0</v>
      </c>
      <c r="AA37" s="100">
        <f>IF(P37&gt;0,(INT(POWER(P37-210,1.41)*0.188807)),0)</f>
        <v>0</v>
      </c>
      <c r="AB37" s="100">
        <f>IF(Q37&gt;0,(INT(POWER(Q37-1.5,1.05)*56.0211)),0)</f>
        <v>0</v>
      </c>
    </row>
    <row r="38" spans="2:29" x14ac:dyDescent="0.2">
      <c r="B38" s="96"/>
      <c r="G38" s="77"/>
      <c r="H38" s="73">
        <f>H36</f>
        <v>0</v>
      </c>
      <c r="M38" s="77"/>
      <c r="S38" s="77"/>
    </row>
    <row r="39" spans="2:29" x14ac:dyDescent="0.2">
      <c r="B39" s="22" t="str">
        <f>IF(H39=0,"","11.")</f>
        <v/>
      </c>
      <c r="G39" s="97" t="str">
        <f>IF(H39=0,"",H39)</f>
        <v/>
      </c>
      <c r="H39" s="14">
        <f>SUM(W39:AB40)+AC39</f>
        <v>0</v>
      </c>
      <c r="M39" s="98" t="str">
        <f t="shared" si="0"/>
        <v/>
      </c>
      <c r="S39" s="98" t="str">
        <f t="shared" si="1"/>
        <v/>
      </c>
      <c r="U39" s="10">
        <f>L39*60+N39</f>
        <v>0</v>
      </c>
      <c r="V39" s="10">
        <f>R39*60+T39</f>
        <v>0</v>
      </c>
      <c r="W39" s="100">
        <f>IF(J39&gt;0,(INT(POWER(12.76-J39,1.81)*46.0849)),0)</f>
        <v>0</v>
      </c>
      <c r="X39" s="100">
        <f>IF(K39&gt;0,(INT(POWER(42.26-K39,1.81)*4.99087)),0)</f>
        <v>0</v>
      </c>
      <c r="Y39" s="101">
        <f>IF(N39&lt;&gt;"",(INT(POWER(254-U39,1.88)*0.11193)),0)</f>
        <v>0</v>
      </c>
      <c r="Z39" s="100">
        <f>IF(O39&gt;0,(INT(POWER(O39-75,1.348)*1.84523)),0)</f>
        <v>0</v>
      </c>
      <c r="AA39" s="100">
        <f>IF(P39&gt;0,(INT(POWER(P39-210,1.41)*0.188807)),0)</f>
        <v>0</v>
      </c>
      <c r="AB39" s="100">
        <f>IF(Q39&gt;0,(INT(POWER(Q39-1.5,1.05)*56.0211)),0)</f>
        <v>0</v>
      </c>
      <c r="AC39" s="11">
        <f>IF(T39&lt;&gt;"",(INT(POWER(305.5-V39,1.85)*0.08713)),0)</f>
        <v>0</v>
      </c>
    </row>
    <row r="40" spans="2:29" x14ac:dyDescent="0.2">
      <c r="B40" s="96"/>
      <c r="G40" s="77"/>
      <c r="H40" s="73">
        <f>H39</f>
        <v>0</v>
      </c>
      <c r="M40" s="98" t="str">
        <f t="shared" si="0"/>
        <v/>
      </c>
      <c r="S40" s="98" t="str">
        <f t="shared" si="1"/>
        <v/>
      </c>
      <c r="U40" s="10">
        <f>L40*60+N40</f>
        <v>0</v>
      </c>
      <c r="W40" s="100">
        <f>IF(J40&gt;0,(INT(POWER(12.76-J40,1.81)*46.0849)),0)</f>
        <v>0</v>
      </c>
      <c r="X40" s="100">
        <f>IF(K40&gt;0,(INT(POWER(42.26-K40,1.81)*4.99087)),0)</f>
        <v>0</v>
      </c>
      <c r="Y40" s="101">
        <f>IF(N40&lt;&gt;"",(INT(POWER(254-U40,1.88)*0.11193)),0)</f>
        <v>0</v>
      </c>
      <c r="Z40" s="100">
        <f>IF(O40&gt;0,(INT(POWER(O40-75,1.348)*1.84523)),0)</f>
        <v>0</v>
      </c>
      <c r="AA40" s="100">
        <f>IF(P40&gt;0,(INT(POWER(P40-210,1.41)*0.188807)),0)</f>
        <v>0</v>
      </c>
      <c r="AB40" s="100">
        <f>IF(Q40&gt;0,(INT(POWER(Q40-1.5,1.05)*56.0211)),0)</f>
        <v>0</v>
      </c>
    </row>
    <row r="41" spans="2:29" x14ac:dyDescent="0.2">
      <c r="B41" s="96"/>
      <c r="G41" s="77"/>
      <c r="H41" s="73">
        <f>H39</f>
        <v>0</v>
      </c>
      <c r="M41" s="77"/>
      <c r="S41" s="77"/>
    </row>
    <row r="42" spans="2:29" x14ac:dyDescent="0.2">
      <c r="B42" s="22" t="str">
        <f>IF(H42=0,"","12.")</f>
        <v/>
      </c>
      <c r="G42" s="97" t="str">
        <f>IF(H42=0,"",H42)</f>
        <v/>
      </c>
      <c r="H42" s="14">
        <f>SUM(W42:AB43)+AC42</f>
        <v>0</v>
      </c>
      <c r="M42" s="98" t="str">
        <f t="shared" si="0"/>
        <v/>
      </c>
      <c r="S42" s="98" t="str">
        <f t="shared" si="1"/>
        <v/>
      </c>
      <c r="U42" s="10">
        <f>L42*60+N42</f>
        <v>0</v>
      </c>
      <c r="V42" s="10">
        <f>R42*60+T42</f>
        <v>0</v>
      </c>
      <c r="W42" s="100">
        <f>IF(J42&gt;0,(INT(POWER(12.76-J42,1.81)*46.0849)),0)</f>
        <v>0</v>
      </c>
      <c r="X42" s="100">
        <f>IF(K42&gt;0,(INT(POWER(42.26-K42,1.81)*4.99087)),0)</f>
        <v>0</v>
      </c>
      <c r="Y42" s="101">
        <f>IF(N42&lt;&gt;"",(INT(POWER(254-U42,1.88)*0.11193)),0)</f>
        <v>0</v>
      </c>
      <c r="Z42" s="100">
        <f>IF(O42&gt;0,(INT(POWER(O42-75,1.348)*1.84523)),0)</f>
        <v>0</v>
      </c>
      <c r="AA42" s="100">
        <f>IF(P42&gt;0,(INT(POWER(P42-210,1.41)*0.188807)),0)</f>
        <v>0</v>
      </c>
      <c r="AB42" s="100">
        <f>IF(Q42&gt;0,(INT(POWER(Q42-1.5,1.05)*56.0211)),0)</f>
        <v>0</v>
      </c>
      <c r="AC42" s="11">
        <f>IF(T42&lt;&gt;"",(INT(POWER(305.5-V42,1.85)*0.08713)),0)</f>
        <v>0</v>
      </c>
    </row>
    <row r="43" spans="2:29" x14ac:dyDescent="0.2">
      <c r="B43" s="96"/>
      <c r="G43" s="77"/>
      <c r="H43" s="73">
        <f>H42</f>
        <v>0</v>
      </c>
      <c r="M43" s="98" t="str">
        <f t="shared" si="0"/>
        <v/>
      </c>
      <c r="S43" s="98" t="str">
        <f t="shared" si="1"/>
        <v/>
      </c>
      <c r="U43" s="10">
        <f>L43*60+N43</f>
        <v>0</v>
      </c>
      <c r="W43" s="100">
        <f>IF(J43&gt;0,(INT(POWER(12.76-J43,1.81)*46.0849)),0)</f>
        <v>0</v>
      </c>
      <c r="X43" s="100">
        <f>IF(K43&gt;0,(INT(POWER(42.26-K43,1.81)*4.99087)),0)</f>
        <v>0</v>
      </c>
      <c r="Y43" s="101">
        <f>IF(N43&lt;&gt;"",(INT(POWER(254-U43,1.88)*0.11193)),0)</f>
        <v>0</v>
      </c>
      <c r="Z43" s="100">
        <f>IF(O43&gt;0,(INT(POWER(O43-75,1.348)*1.84523)),0)</f>
        <v>0</v>
      </c>
      <c r="AA43" s="100">
        <f>IF(P43&gt;0,(INT(POWER(P43-210,1.41)*0.188807)),0)</f>
        <v>0</v>
      </c>
      <c r="AB43" s="100">
        <f>IF(Q43&gt;0,(INT(POWER(Q43-1.5,1.05)*56.0211)),0)</f>
        <v>0</v>
      </c>
    </row>
    <row r="44" spans="2:29" x14ac:dyDescent="0.2">
      <c r="B44" s="96"/>
      <c r="G44" s="77"/>
      <c r="H44" s="73">
        <f>H42</f>
        <v>0</v>
      </c>
      <c r="M44" s="77"/>
      <c r="S44" s="77"/>
    </row>
    <row r="45" spans="2:29" x14ac:dyDescent="0.2">
      <c r="B45" s="22" t="str">
        <f>IF(H45=0,"","13.")</f>
        <v/>
      </c>
      <c r="G45" s="97" t="str">
        <f>IF(H45=0,"",H45)</f>
        <v/>
      </c>
      <c r="H45" s="14">
        <f>SUM(W45:AB46)+AC45</f>
        <v>0</v>
      </c>
      <c r="M45" s="98" t="str">
        <f t="shared" si="0"/>
        <v/>
      </c>
      <c r="S45" s="98" t="str">
        <f t="shared" si="1"/>
        <v/>
      </c>
      <c r="U45" s="10">
        <f>L45*60+N45</f>
        <v>0</v>
      </c>
      <c r="V45" s="10">
        <f>R45*60+T45</f>
        <v>0</v>
      </c>
      <c r="W45" s="100">
        <f>IF(J45&gt;0,(INT(POWER(12.76-J45,1.81)*46.0849)),0)</f>
        <v>0</v>
      </c>
      <c r="X45" s="100">
        <f>IF(K45&gt;0,(INT(POWER(42.26-K45,1.81)*4.99087)),0)</f>
        <v>0</v>
      </c>
      <c r="Y45" s="101">
        <f>IF(N45&lt;&gt;"",(INT(POWER(254-U45,1.88)*0.11193)),0)</f>
        <v>0</v>
      </c>
      <c r="Z45" s="100">
        <f>IF(O45&gt;0,(INT(POWER(O45-75,1.348)*1.84523)),0)</f>
        <v>0</v>
      </c>
      <c r="AA45" s="100">
        <f>IF(P45&gt;0,(INT(POWER(P45-210,1.41)*0.188807)),0)</f>
        <v>0</v>
      </c>
      <c r="AB45" s="100">
        <f>IF(Q45&gt;0,(INT(POWER(Q45-1.5,1.05)*56.0211)),0)</f>
        <v>0</v>
      </c>
      <c r="AC45" s="11">
        <f>IF(T45&lt;&gt;"",(INT(POWER(305.5-V45,1.85)*0.08713)),0)</f>
        <v>0</v>
      </c>
    </row>
    <row r="46" spans="2:29" x14ac:dyDescent="0.2">
      <c r="B46" s="96"/>
      <c r="G46" s="77"/>
      <c r="H46" s="73">
        <f>H45</f>
        <v>0</v>
      </c>
      <c r="M46" s="98" t="str">
        <f t="shared" si="0"/>
        <v/>
      </c>
      <c r="S46" s="98" t="str">
        <f t="shared" si="1"/>
        <v/>
      </c>
      <c r="U46" s="10">
        <f>L46*60+N46</f>
        <v>0</v>
      </c>
      <c r="W46" s="100">
        <f>IF(J46&gt;0,(INT(POWER(12.76-J46,1.81)*46.0849)),0)</f>
        <v>0</v>
      </c>
      <c r="X46" s="100">
        <f>IF(K46&gt;0,(INT(POWER(42.26-K46,1.81)*4.99087)),0)</f>
        <v>0</v>
      </c>
      <c r="Y46" s="101">
        <f>IF(N46&lt;&gt;"",(INT(POWER(254-U46,1.88)*0.11193)),0)</f>
        <v>0</v>
      </c>
      <c r="Z46" s="100">
        <f>IF(O46&gt;0,(INT(POWER(O46-75,1.348)*1.84523)),0)</f>
        <v>0</v>
      </c>
      <c r="AA46" s="100">
        <f>IF(P46&gt;0,(INT(POWER(P46-210,1.41)*0.188807)),0)</f>
        <v>0</v>
      </c>
      <c r="AB46" s="100">
        <f>IF(Q46&gt;0,(INT(POWER(Q46-1.5,1.05)*56.0211)),0)</f>
        <v>0</v>
      </c>
    </row>
    <row r="47" spans="2:29" x14ac:dyDescent="0.2">
      <c r="B47" s="96"/>
      <c r="G47" s="77"/>
      <c r="H47" s="73">
        <f>H45</f>
        <v>0</v>
      </c>
      <c r="M47" s="77"/>
      <c r="S47" s="77"/>
    </row>
    <row r="48" spans="2:29" x14ac:dyDescent="0.2">
      <c r="B48" s="22" t="str">
        <f>IF(H48=0,"","14.")</f>
        <v/>
      </c>
      <c r="G48" s="97" t="str">
        <f>IF(H48=0,"",H48)</f>
        <v/>
      </c>
      <c r="H48" s="14">
        <f>SUM(W48:AB49)+AC48</f>
        <v>0</v>
      </c>
      <c r="M48" s="98" t="str">
        <f t="shared" si="0"/>
        <v/>
      </c>
      <c r="S48" s="98" t="str">
        <f t="shared" si="1"/>
        <v/>
      </c>
      <c r="U48" s="10">
        <f>L48*60+N48</f>
        <v>0</v>
      </c>
      <c r="V48" s="10">
        <f>R48*60+T48</f>
        <v>0</v>
      </c>
      <c r="W48" s="100">
        <f>IF(J48&gt;0,(INT(POWER(12.76-J48,1.81)*46.0849)),0)</f>
        <v>0</v>
      </c>
      <c r="X48" s="100">
        <f>IF(K48&gt;0,(INT(POWER(42.26-K48,1.81)*4.99087)),0)</f>
        <v>0</v>
      </c>
      <c r="Y48" s="101">
        <f>IF(N48&lt;&gt;"",(INT(POWER(254-U48,1.88)*0.11193)),0)</f>
        <v>0</v>
      </c>
      <c r="Z48" s="100">
        <f>IF(O48&gt;0,(INT(POWER(O48-75,1.348)*1.84523)),0)</f>
        <v>0</v>
      </c>
      <c r="AA48" s="100">
        <f>IF(P48&gt;0,(INT(POWER(P48-210,1.41)*0.188807)),0)</f>
        <v>0</v>
      </c>
      <c r="AB48" s="100">
        <f>IF(Q48&gt;0,(INT(POWER(Q48-1.5,1.05)*56.0211)),0)</f>
        <v>0</v>
      </c>
      <c r="AC48" s="11">
        <f>IF(T48&lt;&gt;"",(INT(POWER(305.5-V48,1.85)*0.08713)),0)</f>
        <v>0</v>
      </c>
    </row>
    <row r="49" spans="2:29" x14ac:dyDescent="0.2">
      <c r="B49" s="96"/>
      <c r="G49" s="77"/>
      <c r="H49" s="73">
        <f>H48</f>
        <v>0</v>
      </c>
      <c r="M49" s="98" t="str">
        <f t="shared" si="0"/>
        <v/>
      </c>
      <c r="S49" s="98" t="str">
        <f t="shared" si="1"/>
        <v/>
      </c>
      <c r="U49" s="10">
        <f>L49*60+N49</f>
        <v>0</v>
      </c>
      <c r="W49" s="100">
        <f>IF(J49&gt;0,(INT(POWER(12.76-J49,1.81)*46.0849)),0)</f>
        <v>0</v>
      </c>
      <c r="X49" s="100">
        <f>IF(K49&gt;0,(INT(POWER(42.26-K49,1.81)*4.99087)),0)</f>
        <v>0</v>
      </c>
      <c r="Y49" s="101">
        <f>IF(N49&lt;&gt;"",(INT(POWER(254-U49,1.88)*0.11193)),0)</f>
        <v>0</v>
      </c>
      <c r="Z49" s="100">
        <f>IF(O49&gt;0,(INT(POWER(O49-75,1.348)*1.84523)),0)</f>
        <v>0</v>
      </c>
      <c r="AA49" s="100">
        <f>IF(P49&gt;0,(INT(POWER(P49-210,1.41)*0.188807)),0)</f>
        <v>0</v>
      </c>
      <c r="AB49" s="100">
        <f>IF(Q49&gt;0,(INT(POWER(Q49-1.5,1.05)*56.0211)),0)</f>
        <v>0</v>
      </c>
    </row>
    <row r="50" spans="2:29" x14ac:dyDescent="0.2">
      <c r="B50" s="96"/>
      <c r="G50" s="77"/>
      <c r="H50" s="73">
        <f>H48</f>
        <v>0</v>
      </c>
      <c r="M50" s="77"/>
      <c r="S50" s="77"/>
    </row>
    <row r="51" spans="2:29" x14ac:dyDescent="0.2">
      <c r="B51" s="22" t="str">
        <f>IF(H51=0,"","15.")</f>
        <v/>
      </c>
      <c r="G51" s="97" t="str">
        <f>IF(H51=0,"",H51)</f>
        <v/>
      </c>
      <c r="H51" s="14">
        <f>SUM(W51:AB52)+AC51</f>
        <v>0</v>
      </c>
      <c r="M51" s="98" t="str">
        <f t="shared" si="0"/>
        <v/>
      </c>
      <c r="S51" s="98" t="str">
        <f t="shared" si="1"/>
        <v/>
      </c>
      <c r="U51" s="10">
        <f>L51*60+N51</f>
        <v>0</v>
      </c>
      <c r="V51" s="10">
        <f>R51*60+T51</f>
        <v>0</v>
      </c>
      <c r="W51" s="100">
        <f>IF(J51&gt;0,(INT(POWER(12.76-J51,1.81)*46.0849)),0)</f>
        <v>0</v>
      </c>
      <c r="X51" s="100">
        <f>IF(K51&gt;0,(INT(POWER(42.26-K51,1.81)*4.99087)),0)</f>
        <v>0</v>
      </c>
      <c r="Y51" s="101">
        <f>IF(N51&lt;&gt;"",(INT(POWER(254-U51,1.88)*0.11193)),0)</f>
        <v>0</v>
      </c>
      <c r="Z51" s="100">
        <f>IF(O51&gt;0,(INT(POWER(O51-75,1.348)*1.84523)),0)</f>
        <v>0</v>
      </c>
      <c r="AA51" s="100">
        <f>IF(P51&gt;0,(INT(POWER(P51-210,1.41)*0.188807)),0)</f>
        <v>0</v>
      </c>
      <c r="AB51" s="100">
        <f>IF(Q51&gt;0,(INT(POWER(Q51-1.5,1.05)*56.0211)),0)</f>
        <v>0</v>
      </c>
      <c r="AC51" s="11">
        <f>IF(T51&lt;&gt;"",(INT(POWER(305.5-V51,1.85)*0.08713)),0)</f>
        <v>0</v>
      </c>
    </row>
    <row r="52" spans="2:29" x14ac:dyDescent="0.2">
      <c r="B52" s="96"/>
      <c r="G52" s="77"/>
      <c r="H52" s="73">
        <f>H51</f>
        <v>0</v>
      </c>
      <c r="M52" s="98" t="str">
        <f t="shared" si="0"/>
        <v/>
      </c>
      <c r="S52" s="98" t="str">
        <f t="shared" si="1"/>
        <v/>
      </c>
      <c r="U52" s="10">
        <f>L52*60+N52</f>
        <v>0</v>
      </c>
      <c r="W52" s="100">
        <f>IF(J52&gt;0,(INT(POWER(12.76-J52,1.81)*46.0849)),0)</f>
        <v>0</v>
      </c>
      <c r="X52" s="100">
        <f>IF(K52&gt;0,(INT(POWER(42.26-K52,1.81)*4.99087)),0)</f>
        <v>0</v>
      </c>
      <c r="Y52" s="101">
        <f>IF(N52&lt;&gt;"",(INT(POWER(254-U52,1.88)*0.11193)),0)</f>
        <v>0</v>
      </c>
      <c r="Z52" s="100">
        <f>IF(O52&gt;0,(INT(POWER(O52-75,1.348)*1.84523)),0)</f>
        <v>0</v>
      </c>
      <c r="AA52" s="100">
        <f>IF(P52&gt;0,(INT(POWER(P52-210,1.41)*0.188807)),0)</f>
        <v>0</v>
      </c>
      <c r="AB52" s="100">
        <f>IF(Q52&gt;0,(INT(POWER(Q52-1.5,1.05)*56.0211)),0)</f>
        <v>0</v>
      </c>
    </row>
    <row r="53" spans="2:29" x14ac:dyDescent="0.2">
      <c r="B53" s="96"/>
      <c r="G53" s="77"/>
      <c r="H53" s="73">
        <f>H51</f>
        <v>0</v>
      </c>
      <c r="M53" s="77"/>
      <c r="S53" s="77"/>
    </row>
    <row r="54" spans="2:29" x14ac:dyDescent="0.2">
      <c r="B54" s="22" t="str">
        <f>IF(H54=0,"","16.")</f>
        <v/>
      </c>
      <c r="G54" s="97" t="str">
        <f>IF(H54=0,"",H54)</f>
        <v/>
      </c>
      <c r="H54" s="14">
        <f>SUM(W54:AB55)+AC54</f>
        <v>0</v>
      </c>
      <c r="M54" s="98" t="str">
        <f t="shared" si="0"/>
        <v/>
      </c>
      <c r="S54" s="98" t="str">
        <f t="shared" si="1"/>
        <v/>
      </c>
      <c r="U54" s="10">
        <f>L54*60+N54</f>
        <v>0</v>
      </c>
      <c r="V54" s="10">
        <f>R54*60+T54</f>
        <v>0</v>
      </c>
      <c r="W54" s="100">
        <f>IF(J54&gt;0,(INT(POWER(12.76-J54,1.81)*46.0849)),0)</f>
        <v>0</v>
      </c>
      <c r="X54" s="100">
        <f>IF(K54&gt;0,(INT(POWER(42.26-K54,1.81)*4.99087)),0)</f>
        <v>0</v>
      </c>
      <c r="Y54" s="101">
        <f>IF(N54&lt;&gt;"",(INT(POWER(254-U54,1.88)*0.11193)),0)</f>
        <v>0</v>
      </c>
      <c r="Z54" s="100">
        <f>IF(O54&gt;0,(INT(POWER(O54-75,1.348)*1.84523)),0)</f>
        <v>0</v>
      </c>
      <c r="AA54" s="100">
        <f>IF(P54&gt;0,(INT(POWER(P54-210,1.41)*0.188807)),0)</f>
        <v>0</v>
      </c>
      <c r="AB54" s="100">
        <f>IF(Q54&gt;0,(INT(POWER(Q54-1.5,1.05)*56.0211)),0)</f>
        <v>0</v>
      </c>
      <c r="AC54" s="11">
        <f>IF(T54&lt;&gt;"",(INT(POWER(305.5-V54,1.85)*0.08713)),0)</f>
        <v>0</v>
      </c>
    </row>
    <row r="55" spans="2:29" x14ac:dyDescent="0.2">
      <c r="B55" s="96"/>
      <c r="G55" s="77"/>
      <c r="H55" s="73">
        <f>H54</f>
        <v>0</v>
      </c>
      <c r="M55" s="98" t="str">
        <f t="shared" si="0"/>
        <v/>
      </c>
      <c r="S55" s="98" t="str">
        <f t="shared" si="1"/>
        <v/>
      </c>
      <c r="U55" s="10">
        <f>L55*60+N55</f>
        <v>0</v>
      </c>
      <c r="W55" s="100">
        <f>IF(J55&gt;0,(INT(POWER(12.76-J55,1.81)*46.0849)),0)</f>
        <v>0</v>
      </c>
      <c r="X55" s="100">
        <f>IF(K55&gt;0,(INT(POWER(42.26-K55,1.81)*4.99087)),0)</f>
        <v>0</v>
      </c>
      <c r="Y55" s="101">
        <f>IF(N55&lt;&gt;"",(INT(POWER(254-U55,1.88)*0.11193)),0)</f>
        <v>0</v>
      </c>
      <c r="Z55" s="100">
        <f>IF(O55&gt;0,(INT(POWER(O55-75,1.348)*1.84523)),0)</f>
        <v>0</v>
      </c>
      <c r="AA55" s="100">
        <f>IF(P55&gt;0,(INT(POWER(P55-210,1.41)*0.188807)),0)</f>
        <v>0</v>
      </c>
      <c r="AB55" s="100">
        <f>IF(Q55&gt;0,(INT(POWER(Q55-1.5,1.05)*56.0211)),0)</f>
        <v>0</v>
      </c>
    </row>
    <row r="56" spans="2:29" x14ac:dyDescent="0.2">
      <c r="B56" s="96"/>
      <c r="G56" s="77"/>
      <c r="H56" s="73">
        <f>H54</f>
        <v>0</v>
      </c>
      <c r="M56" s="77"/>
      <c r="S56" s="77"/>
    </row>
    <row r="57" spans="2:29" x14ac:dyDescent="0.2">
      <c r="M57" s="5"/>
      <c r="S57" s="5"/>
    </row>
    <row r="58" spans="2:29" x14ac:dyDescent="0.2">
      <c r="M58" s="5"/>
      <c r="S58" s="5"/>
    </row>
    <row r="59" spans="2:29" x14ac:dyDescent="0.2">
      <c r="M59" s="5"/>
    </row>
    <row r="60" spans="2:29" x14ac:dyDescent="0.2">
      <c r="M60" s="5"/>
    </row>
    <row r="61" spans="2:29" x14ac:dyDescent="0.2">
      <c r="M61" s="5"/>
    </row>
    <row r="62" spans="2:29" x14ac:dyDescent="0.2">
      <c r="M62" s="5"/>
    </row>
  </sheetData>
  <mergeCells count="5">
    <mergeCell ref="J4:K4"/>
    <mergeCell ref="L6:N6"/>
    <mergeCell ref="R6:T6"/>
    <mergeCell ref="L7:N7"/>
    <mergeCell ref="R7:T7"/>
  </mergeCells>
  <phoneticPr fontId="0" type="noConversion"/>
  <dataValidations xWindow="470" yWindow="367" count="6">
    <dataValidation type="whole" operator="lessThanOrEqual" allowBlank="1" showInputMessage="1" showErrorMessage="1" prompt="Sem nic nepiš" sqref="C1:L2 B12:B13 B16:B1048576 B9:B10 B1:B7">
      <formula1>0</formula1>
    </dataValidation>
    <dataValidation type="whole" operator="lessThanOrEqual" allowBlank="1" showInputMessage="1" showErrorMessage="1" prompt="A sem taky nic nepiš" sqref="O1:T4">
      <formula1>0</formula1>
    </dataValidation>
    <dataValidation type="whole" operator="lessThanOrEqual" allowBlank="1" showInputMessage="1" showErrorMessage="1" prompt="Ani sem nic nepiš" sqref="C6:T7">
      <formula1>0</formula1>
    </dataValidation>
    <dataValidation type="whole" operator="lessThanOrEqual" allowBlank="1" showInputMessage="1" showErrorMessage="1" prompt="Tady je vzorec, nepiš sem" sqref="G12:G13 G9:G10 G16:G56">
      <formula1>0</formula1>
    </dataValidation>
    <dataValidation type="whole" operator="lessThanOrEqual" allowBlank="1" showInputMessage="1" showErrorMessage="1" prompt="Dvojtečka se udělá sama, až napíšeš sekundy" sqref="S9 M12:M13 S18 M18:M19 M21:M22 M24:M25 M27:M28 M30:M31 M33:M34 M36:M37 M39:M40 M42:M43 M45:M46 M48:M49 M51:M52 M54:M55 M9:M10 S12 S54 S51 S48 S45 S42 S39 S36 S33 S30 S27 S24 S21 M16">
      <formula1>0</formula1>
    </dataValidation>
    <dataValidation type="whole" operator="lessThanOrEqual" allowBlank="1" showInputMessage="1" showErrorMessage="1" prompt="Datum napiš do vedlejšího políčka" sqref="G4">
      <formula1>0</formula1>
    </dataValidation>
  </dataValidations>
  <pageMargins left="0.59055118110236227" right="0.39370078740157483" top="0.78740157480314965" bottom="0.78740157480314965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L45"/>
  <sheetViews>
    <sheetView workbookViewId="0">
      <selection activeCell="E6" sqref="E6"/>
    </sheetView>
  </sheetViews>
  <sheetFormatPr defaultRowHeight="12.75" x14ac:dyDescent="0.2"/>
  <cols>
    <col min="1" max="2" width="5.28515625" customWidth="1"/>
    <col min="3" max="3" width="26.42578125" customWidth="1"/>
    <col min="4" max="4" width="9.42578125" style="21" customWidth="1"/>
    <col min="5" max="5" width="26.42578125" customWidth="1"/>
    <col min="6" max="6" width="11.28515625" style="44" customWidth="1"/>
    <col min="7" max="7" width="9.28515625" style="21" customWidth="1"/>
  </cols>
  <sheetData>
    <row r="2" spans="1:12" s="28" customFormat="1" ht="21.95" customHeight="1" x14ac:dyDescent="0.2">
      <c r="A2" s="23" t="s">
        <v>28</v>
      </c>
      <c r="B2" s="23"/>
      <c r="C2" s="24"/>
      <c r="D2" s="33"/>
      <c r="E2" s="25"/>
      <c r="F2" s="42"/>
      <c r="G2" s="27" t="s">
        <v>32</v>
      </c>
    </row>
    <row r="3" spans="1:12" s="31" customFormat="1" ht="23.25" customHeight="1" thickBot="1" x14ac:dyDescent="0.25">
      <c r="A3" s="29"/>
      <c r="B3" s="102" t="s">
        <v>51</v>
      </c>
      <c r="C3" s="29" t="s">
        <v>22</v>
      </c>
      <c r="D3" s="34" t="s">
        <v>25</v>
      </c>
      <c r="E3" s="29" t="s">
        <v>50</v>
      </c>
      <c r="F3" s="43" t="s">
        <v>23</v>
      </c>
      <c r="G3" s="30" t="s">
        <v>24</v>
      </c>
    </row>
    <row r="4" spans="1:12" s="35" customFormat="1" ht="14.1" customHeight="1" x14ac:dyDescent="0.2">
      <c r="A4" s="69" t="str">
        <f t="shared" ref="A4:A9" si="0">IF(F4&gt;0,(ROW()-3)&amp;".","")</f>
        <v>1.</v>
      </c>
      <c r="B4" s="103"/>
      <c r="C4" s="35" t="s">
        <v>130</v>
      </c>
      <c r="D4" s="36"/>
      <c r="E4" s="35" t="s">
        <v>118</v>
      </c>
      <c r="F4" s="37">
        <v>8.52</v>
      </c>
      <c r="G4" s="105">
        <f t="shared" ref="G4:G9" si="1">IF(F4&gt;0,(INT(POWER(12.76-F4,1.81)*46.0849)),"")</f>
        <v>629</v>
      </c>
      <c r="H4" s="113" t="s">
        <v>54</v>
      </c>
      <c r="I4" s="113"/>
      <c r="J4" s="113"/>
      <c r="K4" s="113"/>
      <c r="L4" s="112"/>
    </row>
    <row r="5" spans="1:12" s="35" customFormat="1" ht="14.1" customHeight="1" x14ac:dyDescent="0.2">
      <c r="A5" s="69" t="str">
        <f t="shared" si="0"/>
        <v>2.</v>
      </c>
      <c r="B5" s="103"/>
      <c r="C5" s="35" t="s">
        <v>131</v>
      </c>
      <c r="D5" s="36"/>
      <c r="E5" s="35" t="s">
        <v>118</v>
      </c>
      <c r="F5" s="37">
        <v>8.66</v>
      </c>
      <c r="G5" s="105">
        <f t="shared" si="1"/>
        <v>592</v>
      </c>
      <c r="H5" s="113" t="s">
        <v>55</v>
      </c>
      <c r="I5" s="113"/>
      <c r="J5" s="113"/>
      <c r="K5" s="113"/>
      <c r="L5" s="112"/>
    </row>
    <row r="6" spans="1:12" s="35" customFormat="1" ht="14.1" customHeight="1" x14ac:dyDescent="0.2">
      <c r="A6" s="69" t="str">
        <f t="shared" si="0"/>
        <v>3.</v>
      </c>
      <c r="B6" s="103"/>
      <c r="C6" s="35" t="s">
        <v>128</v>
      </c>
      <c r="D6" s="36"/>
      <c r="E6" s="35" t="s">
        <v>129</v>
      </c>
      <c r="F6" s="37">
        <v>8.7799999999999994</v>
      </c>
      <c r="G6" s="105">
        <f t="shared" si="1"/>
        <v>561</v>
      </c>
      <c r="H6" s="47" t="s">
        <v>27</v>
      </c>
      <c r="I6" s="47"/>
      <c r="J6" s="47"/>
      <c r="K6" s="47"/>
      <c r="L6" s="112"/>
    </row>
    <row r="7" spans="1:12" s="35" customFormat="1" ht="14.1" customHeight="1" x14ac:dyDescent="0.2">
      <c r="A7" s="69" t="str">
        <f t="shared" si="0"/>
        <v>4.</v>
      </c>
      <c r="B7" s="103"/>
      <c r="C7" s="35" t="s">
        <v>132</v>
      </c>
      <c r="D7" s="36"/>
      <c r="E7" s="35" t="s">
        <v>118</v>
      </c>
      <c r="F7" s="37">
        <v>8.94</v>
      </c>
      <c r="G7" s="105">
        <f t="shared" si="1"/>
        <v>521</v>
      </c>
    </row>
    <row r="8" spans="1:12" s="35" customFormat="1" ht="14.1" customHeight="1" x14ac:dyDescent="0.2">
      <c r="A8" s="69" t="str">
        <f t="shared" si="0"/>
        <v>5.</v>
      </c>
      <c r="B8" s="103"/>
      <c r="C8" s="35" t="s">
        <v>127</v>
      </c>
      <c r="D8" s="36"/>
      <c r="E8" s="35" t="s">
        <v>129</v>
      </c>
      <c r="F8" s="37">
        <v>9.0299999999999994</v>
      </c>
      <c r="G8" s="105">
        <f t="shared" si="1"/>
        <v>499</v>
      </c>
    </row>
    <row r="9" spans="1:12" s="35" customFormat="1" ht="14.1" customHeight="1" x14ac:dyDescent="0.2">
      <c r="A9" s="69" t="str">
        <f t="shared" si="0"/>
        <v>6.</v>
      </c>
      <c r="B9" s="103"/>
      <c r="C9" s="35" t="s">
        <v>126</v>
      </c>
      <c r="D9" s="36"/>
      <c r="E9" s="35" t="s">
        <v>129</v>
      </c>
      <c r="F9" s="37">
        <v>9.06</v>
      </c>
      <c r="G9" s="105">
        <f t="shared" si="1"/>
        <v>492</v>
      </c>
    </row>
    <row r="10" spans="1:12" s="35" customFormat="1" ht="14.1" customHeight="1" x14ac:dyDescent="0.2"/>
    <row r="11" spans="1:12" s="35" customFormat="1" ht="14.1" customHeight="1" x14ac:dyDescent="0.2">
      <c r="A11" s="69" t="str">
        <f t="shared" ref="A11:A20" si="2">IF(F11&gt;0,(ROW()-3)&amp;".","")</f>
        <v/>
      </c>
      <c r="B11" s="103"/>
      <c r="D11" s="36"/>
      <c r="F11" s="37"/>
      <c r="G11" s="105" t="str">
        <f t="shared" ref="G11:G44" si="3">IF(F11&gt;0,(INT(POWER(12.76-F11,1.81)*46.0849)),"")</f>
        <v/>
      </c>
    </row>
    <row r="12" spans="1:12" s="35" customFormat="1" ht="14.1" customHeight="1" x14ac:dyDescent="0.2">
      <c r="A12" s="69" t="str">
        <f t="shared" si="2"/>
        <v/>
      </c>
      <c r="B12" s="103"/>
      <c r="D12" s="36"/>
      <c r="F12" s="37"/>
      <c r="G12" s="105" t="str">
        <f t="shared" si="3"/>
        <v/>
      </c>
    </row>
    <row r="13" spans="1:12" s="35" customFormat="1" ht="14.1" customHeight="1" x14ac:dyDescent="0.2">
      <c r="A13" s="149" t="str">
        <f>IF(F12&gt;0,(ROW()-3)&amp;".","")</f>
        <v/>
      </c>
      <c r="B13" s="150"/>
      <c r="C13" s="47"/>
      <c r="D13" s="150"/>
      <c r="E13" s="47"/>
      <c r="F13" s="151"/>
      <c r="G13" s="152" t="str">
        <f t="shared" si="3"/>
        <v/>
      </c>
    </row>
    <row r="14" spans="1:12" s="35" customFormat="1" ht="14.1" customHeight="1" x14ac:dyDescent="0.2">
      <c r="A14" s="69" t="str">
        <f t="shared" si="2"/>
        <v/>
      </c>
      <c r="B14" s="103"/>
      <c r="D14" s="36"/>
      <c r="F14" s="37"/>
      <c r="G14" s="105" t="str">
        <f t="shared" si="3"/>
        <v/>
      </c>
    </row>
    <row r="15" spans="1:12" s="35" customFormat="1" ht="14.1" customHeight="1" x14ac:dyDescent="0.2">
      <c r="A15" s="69" t="str">
        <f>IF(F15&gt;0,(ROW()-3)&amp;".","")</f>
        <v/>
      </c>
      <c r="B15" s="103"/>
      <c r="D15" s="36"/>
      <c r="F15" s="37"/>
      <c r="G15" s="105" t="str">
        <f t="shared" si="3"/>
        <v/>
      </c>
    </row>
    <row r="16" spans="1:12" s="35" customFormat="1" ht="14.1" customHeight="1" x14ac:dyDescent="0.2">
      <c r="A16" s="69" t="str">
        <f t="shared" si="2"/>
        <v/>
      </c>
      <c r="B16" s="103"/>
      <c r="D16" s="36"/>
      <c r="F16" s="37"/>
      <c r="G16" s="105" t="str">
        <f t="shared" si="3"/>
        <v/>
      </c>
    </row>
    <row r="17" spans="1:7" s="35" customFormat="1" ht="14.1" customHeight="1" x14ac:dyDescent="0.2">
      <c r="A17" s="69" t="str">
        <f>IF(F16&gt;0,(ROW()-3)&amp;".","")</f>
        <v/>
      </c>
      <c r="B17" s="103"/>
      <c r="D17" s="36"/>
      <c r="F17" s="37"/>
      <c r="G17" s="105" t="str">
        <f t="shared" si="3"/>
        <v/>
      </c>
    </row>
    <row r="18" spans="1:7" s="35" customFormat="1" ht="14.1" customHeight="1" x14ac:dyDescent="0.2">
      <c r="A18" s="69" t="str">
        <f>IF(F17&gt;0,(ROW()-3)&amp;".","")</f>
        <v/>
      </c>
      <c r="B18" s="103"/>
      <c r="D18" s="36"/>
      <c r="F18" s="37"/>
      <c r="G18" s="105" t="str">
        <f t="shared" si="3"/>
        <v/>
      </c>
    </row>
    <row r="19" spans="1:7" s="35" customFormat="1" ht="14.1" customHeight="1" x14ac:dyDescent="0.2">
      <c r="A19" s="69" t="str">
        <f>IF(F18&gt;0,(ROW()-3)&amp;".","")</f>
        <v/>
      </c>
      <c r="B19" s="103"/>
      <c r="D19" s="36"/>
      <c r="F19" s="37"/>
      <c r="G19" s="105" t="str">
        <f t="shared" si="3"/>
        <v/>
      </c>
    </row>
    <row r="20" spans="1:7" s="35" customFormat="1" ht="14.1" customHeight="1" x14ac:dyDescent="0.2">
      <c r="A20" s="69" t="str">
        <f t="shared" si="2"/>
        <v/>
      </c>
      <c r="B20" s="103"/>
      <c r="D20" s="36"/>
      <c r="F20" s="37"/>
      <c r="G20" s="105" t="str">
        <f t="shared" si="3"/>
        <v/>
      </c>
    </row>
    <row r="21" spans="1:7" s="35" customFormat="1" ht="14.1" customHeight="1" x14ac:dyDescent="0.2">
      <c r="A21" s="69" t="str">
        <f t="shared" ref="A21:A28" si="4">IF(F20&gt;0,(ROW()-3)&amp;".","")</f>
        <v/>
      </c>
      <c r="B21" s="103"/>
      <c r="D21" s="36"/>
      <c r="F21" s="37"/>
      <c r="G21" s="105" t="str">
        <f t="shared" si="3"/>
        <v/>
      </c>
    </row>
    <row r="22" spans="1:7" s="35" customFormat="1" ht="14.1" customHeight="1" x14ac:dyDescent="0.2">
      <c r="A22" s="69" t="str">
        <f t="shared" si="4"/>
        <v/>
      </c>
      <c r="B22" s="103"/>
      <c r="D22" s="36"/>
      <c r="F22" s="37"/>
      <c r="G22" s="105" t="str">
        <f t="shared" si="3"/>
        <v/>
      </c>
    </row>
    <row r="23" spans="1:7" s="35" customFormat="1" ht="14.1" customHeight="1" x14ac:dyDescent="0.2">
      <c r="A23" s="69" t="str">
        <f t="shared" si="4"/>
        <v/>
      </c>
      <c r="B23" s="103"/>
      <c r="D23" s="36"/>
      <c r="F23" s="37"/>
      <c r="G23" s="105" t="str">
        <f t="shared" si="3"/>
        <v/>
      </c>
    </row>
    <row r="24" spans="1:7" s="35" customFormat="1" ht="14.1" customHeight="1" x14ac:dyDescent="0.2">
      <c r="A24" s="69" t="str">
        <f t="shared" si="4"/>
        <v/>
      </c>
      <c r="B24" s="103"/>
      <c r="D24" s="36"/>
      <c r="F24" s="37"/>
      <c r="G24" s="105" t="str">
        <f t="shared" si="3"/>
        <v/>
      </c>
    </row>
    <row r="25" spans="1:7" s="35" customFormat="1" ht="14.1" customHeight="1" x14ac:dyDescent="0.2">
      <c r="A25" s="69" t="str">
        <f t="shared" si="4"/>
        <v/>
      </c>
      <c r="B25" s="103"/>
      <c r="D25" s="36"/>
      <c r="F25" s="37"/>
      <c r="G25" s="105" t="str">
        <f t="shared" si="3"/>
        <v/>
      </c>
    </row>
    <row r="26" spans="1:7" s="35" customFormat="1" ht="14.1" customHeight="1" x14ac:dyDescent="0.2">
      <c r="A26" s="69" t="str">
        <f t="shared" si="4"/>
        <v/>
      </c>
      <c r="B26" s="103"/>
      <c r="D26" s="36"/>
      <c r="F26" s="37"/>
      <c r="G26" s="105" t="str">
        <f t="shared" si="3"/>
        <v/>
      </c>
    </row>
    <row r="27" spans="1:7" s="35" customFormat="1" ht="14.1" customHeight="1" x14ac:dyDescent="0.2">
      <c r="A27" s="69" t="str">
        <f t="shared" si="4"/>
        <v/>
      </c>
      <c r="B27" s="103"/>
      <c r="C27" s="38"/>
      <c r="D27" s="39"/>
      <c r="E27" s="38"/>
      <c r="F27" s="45"/>
      <c r="G27" s="105" t="str">
        <f t="shared" si="3"/>
        <v/>
      </c>
    </row>
    <row r="28" spans="1:7" s="35" customFormat="1" ht="14.1" customHeight="1" x14ac:dyDescent="0.2">
      <c r="A28" s="70" t="str">
        <f t="shared" si="4"/>
        <v/>
      </c>
      <c r="B28" s="104"/>
      <c r="D28" s="36"/>
      <c r="F28" s="37"/>
      <c r="G28" s="105" t="str">
        <f t="shared" si="3"/>
        <v/>
      </c>
    </row>
    <row r="29" spans="1:7" s="35" customFormat="1" ht="14.1" customHeight="1" x14ac:dyDescent="0.2">
      <c r="A29" s="69" t="str">
        <f t="shared" ref="A29:A45" si="5">IF(F28&gt;0,(ROW()-3)&amp;".","")</f>
        <v/>
      </c>
      <c r="B29" s="103"/>
      <c r="D29" s="36"/>
      <c r="F29" s="37"/>
      <c r="G29" s="105" t="str">
        <f t="shared" si="3"/>
        <v/>
      </c>
    </row>
    <row r="30" spans="1:7" s="35" customFormat="1" ht="14.1" customHeight="1" x14ac:dyDescent="0.2">
      <c r="A30" s="69" t="str">
        <f t="shared" si="5"/>
        <v/>
      </c>
      <c r="B30" s="103"/>
      <c r="D30" s="36"/>
      <c r="F30" s="37"/>
      <c r="G30" s="105" t="str">
        <f t="shared" si="3"/>
        <v/>
      </c>
    </row>
    <row r="31" spans="1:7" s="35" customFormat="1" ht="14.1" customHeight="1" x14ac:dyDescent="0.2">
      <c r="A31" s="69" t="str">
        <f t="shared" si="5"/>
        <v/>
      </c>
      <c r="B31" s="103"/>
      <c r="D31" s="36"/>
      <c r="F31" s="37"/>
      <c r="G31" s="105" t="str">
        <f t="shared" si="3"/>
        <v/>
      </c>
    </row>
    <row r="32" spans="1:7" s="35" customFormat="1" ht="14.1" customHeight="1" x14ac:dyDescent="0.2">
      <c r="A32" s="69" t="str">
        <f t="shared" si="5"/>
        <v/>
      </c>
      <c r="B32" s="103"/>
      <c r="D32" s="36"/>
      <c r="F32" s="37"/>
      <c r="G32" s="105" t="str">
        <f t="shared" si="3"/>
        <v/>
      </c>
    </row>
    <row r="33" spans="1:7" s="35" customFormat="1" ht="14.1" customHeight="1" x14ac:dyDescent="0.2">
      <c r="A33" s="69" t="str">
        <f t="shared" si="5"/>
        <v/>
      </c>
      <c r="B33" s="103"/>
      <c r="D33" s="36"/>
      <c r="F33" s="37"/>
      <c r="G33" s="105" t="str">
        <f t="shared" si="3"/>
        <v/>
      </c>
    </row>
    <row r="34" spans="1:7" s="35" customFormat="1" ht="14.1" customHeight="1" x14ac:dyDescent="0.2">
      <c r="A34" s="69" t="str">
        <f t="shared" si="5"/>
        <v/>
      </c>
      <c r="B34" s="103"/>
      <c r="D34" s="36"/>
      <c r="F34" s="37"/>
      <c r="G34" s="105" t="str">
        <f t="shared" si="3"/>
        <v/>
      </c>
    </row>
    <row r="35" spans="1:7" s="35" customFormat="1" ht="14.1" customHeight="1" x14ac:dyDescent="0.2">
      <c r="A35" s="69" t="str">
        <f t="shared" si="5"/>
        <v/>
      </c>
      <c r="B35" s="103"/>
      <c r="D35" s="36"/>
      <c r="F35" s="37"/>
      <c r="G35" s="105" t="str">
        <f t="shared" si="3"/>
        <v/>
      </c>
    </row>
    <row r="36" spans="1:7" s="35" customFormat="1" ht="14.1" customHeight="1" x14ac:dyDescent="0.2">
      <c r="A36" s="69" t="str">
        <f t="shared" si="5"/>
        <v/>
      </c>
      <c r="B36" s="103"/>
      <c r="D36" s="36"/>
      <c r="F36" s="37"/>
      <c r="G36" s="105" t="str">
        <f t="shared" si="3"/>
        <v/>
      </c>
    </row>
    <row r="37" spans="1:7" s="35" customFormat="1" ht="14.1" customHeight="1" x14ac:dyDescent="0.2">
      <c r="A37" s="69" t="str">
        <f t="shared" si="5"/>
        <v/>
      </c>
      <c r="B37" s="103"/>
      <c r="D37" s="36"/>
      <c r="F37" s="37"/>
      <c r="G37" s="105" t="str">
        <f t="shared" si="3"/>
        <v/>
      </c>
    </row>
    <row r="38" spans="1:7" s="35" customFormat="1" ht="14.1" customHeight="1" x14ac:dyDescent="0.2">
      <c r="A38" s="69" t="str">
        <f t="shared" si="5"/>
        <v/>
      </c>
      <c r="B38" s="103"/>
      <c r="D38" s="36"/>
      <c r="F38" s="37"/>
      <c r="G38" s="105" t="str">
        <f t="shared" si="3"/>
        <v/>
      </c>
    </row>
    <row r="39" spans="1:7" s="35" customFormat="1" ht="14.1" customHeight="1" x14ac:dyDescent="0.2">
      <c r="A39" s="69" t="str">
        <f t="shared" si="5"/>
        <v/>
      </c>
      <c r="B39" s="103"/>
      <c r="D39" s="36"/>
      <c r="F39" s="37"/>
      <c r="G39" s="105" t="str">
        <f t="shared" si="3"/>
        <v/>
      </c>
    </row>
    <row r="40" spans="1:7" s="35" customFormat="1" ht="14.1" customHeight="1" x14ac:dyDescent="0.2">
      <c r="A40" s="69" t="str">
        <f t="shared" si="5"/>
        <v/>
      </c>
      <c r="B40" s="103"/>
      <c r="D40" s="36"/>
      <c r="F40" s="37"/>
      <c r="G40" s="105" t="str">
        <f t="shared" si="3"/>
        <v/>
      </c>
    </row>
    <row r="41" spans="1:7" s="35" customFormat="1" ht="14.1" customHeight="1" x14ac:dyDescent="0.2">
      <c r="A41" s="69" t="str">
        <f t="shared" si="5"/>
        <v/>
      </c>
      <c r="B41" s="103"/>
      <c r="D41" s="36"/>
      <c r="F41" s="37"/>
      <c r="G41" s="105" t="str">
        <f t="shared" si="3"/>
        <v/>
      </c>
    </row>
    <row r="42" spans="1:7" s="35" customFormat="1" ht="14.1" customHeight="1" x14ac:dyDescent="0.2">
      <c r="A42" s="69" t="str">
        <f t="shared" si="5"/>
        <v/>
      </c>
      <c r="B42" s="103"/>
      <c r="D42" s="36"/>
      <c r="F42" s="37"/>
      <c r="G42" s="105" t="str">
        <f t="shared" si="3"/>
        <v/>
      </c>
    </row>
    <row r="43" spans="1:7" s="35" customFormat="1" ht="14.1" customHeight="1" x14ac:dyDescent="0.2">
      <c r="A43" s="69" t="str">
        <f t="shared" si="5"/>
        <v/>
      </c>
      <c r="B43" s="103"/>
      <c r="D43" s="36"/>
      <c r="F43" s="37"/>
      <c r="G43" s="105" t="str">
        <f t="shared" si="3"/>
        <v/>
      </c>
    </row>
    <row r="44" spans="1:7" s="35" customFormat="1" ht="14.1" customHeight="1" x14ac:dyDescent="0.2">
      <c r="A44" s="69" t="str">
        <f t="shared" si="5"/>
        <v/>
      </c>
      <c r="B44" s="103"/>
      <c r="C44" s="38"/>
      <c r="D44" s="39"/>
      <c r="E44" s="38"/>
      <c r="F44" s="45"/>
      <c r="G44" s="105" t="str">
        <f t="shared" si="3"/>
        <v/>
      </c>
    </row>
    <row r="45" spans="1:7" s="35" customFormat="1" ht="14.1" customHeight="1" x14ac:dyDescent="0.2">
      <c r="A45" s="70" t="str">
        <f t="shared" si="5"/>
        <v/>
      </c>
      <c r="B45" s="104"/>
      <c r="C45"/>
      <c r="D45" s="21"/>
      <c r="E45"/>
      <c r="F45" s="44"/>
      <c r="G45" s="21"/>
    </row>
  </sheetData>
  <sortState ref="A4:G9">
    <sortCondition descending="1" ref="G10"/>
  </sortState>
  <phoneticPr fontId="0" type="noConversion"/>
  <dataValidations count="2">
    <dataValidation allowBlank="1" showInputMessage="1" showErrorMessage="1" prompt="Buňka obsahuje vzorec, NEPŘEPSAT!" sqref="G11:G44 G4:G9"/>
    <dataValidation allowBlank="1" showInputMessage="1" showErrorMessage="1" prompt="Buňka obsahuje vzorec. Nevyplňovat!" sqref="A11:A45 A4:A9"/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 xml:space="preserve">&amp;LCorny středoškoslký atletický pohár&amp;R &amp;D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N43"/>
  <sheetViews>
    <sheetView workbookViewId="0">
      <selection activeCell="C5" sqref="C5"/>
    </sheetView>
  </sheetViews>
  <sheetFormatPr defaultRowHeight="12.75" x14ac:dyDescent="0.2"/>
  <cols>
    <col min="1" max="1" width="5.28515625" customWidth="1"/>
    <col min="2" max="2" width="5.28515625" style="48" customWidth="1"/>
    <col min="3" max="3" width="26.42578125" customWidth="1"/>
    <col min="4" max="4" width="8.140625" style="21" customWidth="1"/>
    <col min="5" max="5" width="26.42578125" customWidth="1"/>
    <col min="6" max="6" width="4.140625" style="21" customWidth="1"/>
    <col min="7" max="7" width="1" style="21" customWidth="1"/>
    <col min="8" max="8" width="5.140625" style="58" customWidth="1"/>
    <col min="9" max="9" width="9.5703125" style="21" customWidth="1"/>
  </cols>
  <sheetData>
    <row r="1" spans="1:14" x14ac:dyDescent="0.2">
      <c r="E1" s="48"/>
      <c r="F1" s="49"/>
    </row>
    <row r="2" spans="1:14" s="28" customFormat="1" ht="21.95" customHeight="1" x14ac:dyDescent="0.2">
      <c r="A2" s="23" t="s">
        <v>28</v>
      </c>
      <c r="B2" s="114"/>
      <c r="C2" s="24"/>
      <c r="D2" s="33"/>
      <c r="E2" s="25"/>
      <c r="F2" s="26"/>
      <c r="G2" s="26"/>
      <c r="H2" s="56"/>
      <c r="I2" s="27" t="s">
        <v>33</v>
      </c>
    </row>
    <row r="3" spans="1:14" s="31" customFormat="1" ht="23.25" customHeight="1" thickBot="1" x14ac:dyDescent="0.25">
      <c r="A3" s="29"/>
      <c r="B3" s="102" t="s">
        <v>51</v>
      </c>
      <c r="C3" s="29" t="s">
        <v>22</v>
      </c>
      <c r="D3" s="34" t="s">
        <v>26</v>
      </c>
      <c r="E3" s="29" t="s">
        <v>50</v>
      </c>
      <c r="F3" s="32"/>
      <c r="G3" s="30" t="s">
        <v>23</v>
      </c>
      <c r="H3" s="57"/>
      <c r="I3" s="30" t="s">
        <v>24</v>
      </c>
    </row>
    <row r="4" spans="1:14" s="35" customFormat="1" ht="14.1" customHeight="1" x14ac:dyDescent="0.2">
      <c r="A4" s="149" t="str">
        <f t="shared" ref="A4:A9" si="0">IF(F4&gt;0,(ROW()-3)&amp;".","")</f>
        <v>1.</v>
      </c>
      <c r="B4" s="150"/>
      <c r="C4" s="47" t="s">
        <v>147</v>
      </c>
      <c r="D4" s="150"/>
      <c r="E4" s="35" t="s">
        <v>118</v>
      </c>
      <c r="F4" s="150">
        <v>2</v>
      </c>
      <c r="G4" s="153" t="str">
        <f t="shared" ref="G4:G9" si="1">IF(H4=0,"",":")</f>
        <v>:</v>
      </c>
      <c r="H4" s="154">
        <v>59.3</v>
      </c>
      <c r="I4" s="152">
        <f t="shared" ref="I4:I9" si="2">IF(H4&lt;&gt;"",(INT(POWER(254-(60*F4+H4),1.88)*0.11193)),"")</f>
        <v>372</v>
      </c>
      <c r="J4" s="113" t="s">
        <v>54</v>
      </c>
      <c r="K4" s="113"/>
      <c r="L4" s="113"/>
      <c r="M4" s="113"/>
      <c r="N4" s="112"/>
    </row>
    <row r="5" spans="1:14" s="35" customFormat="1" ht="14.1" customHeight="1" x14ac:dyDescent="0.2">
      <c r="A5" s="69" t="str">
        <f t="shared" si="0"/>
        <v>2.</v>
      </c>
      <c r="B5" s="103"/>
      <c r="C5" s="35" t="s">
        <v>128</v>
      </c>
      <c r="D5" s="36"/>
      <c r="E5" s="35" t="s">
        <v>129</v>
      </c>
      <c r="F5" s="36">
        <v>2</v>
      </c>
      <c r="G5" s="66" t="str">
        <f t="shared" si="1"/>
        <v>:</v>
      </c>
      <c r="H5" s="59">
        <v>59.6</v>
      </c>
      <c r="I5" s="105">
        <f t="shared" si="2"/>
        <v>369</v>
      </c>
      <c r="J5" s="113" t="s">
        <v>55</v>
      </c>
      <c r="K5" s="113"/>
      <c r="L5" s="113"/>
      <c r="M5" s="113"/>
      <c r="N5" s="112"/>
    </row>
    <row r="6" spans="1:14" s="35" customFormat="1" ht="14.1" customHeight="1" x14ac:dyDescent="0.2">
      <c r="A6" s="69" t="str">
        <f t="shared" si="0"/>
        <v>3.</v>
      </c>
      <c r="B6" s="103"/>
      <c r="C6" s="35" t="s">
        <v>126</v>
      </c>
      <c r="D6" s="36">
        <v>1000</v>
      </c>
      <c r="E6" s="35" t="s">
        <v>129</v>
      </c>
      <c r="F6" s="36">
        <v>3</v>
      </c>
      <c r="G6" s="66" t="str">
        <f t="shared" si="1"/>
        <v>:</v>
      </c>
      <c r="H6" s="59">
        <v>0.3</v>
      </c>
      <c r="I6" s="105">
        <f t="shared" si="2"/>
        <v>362</v>
      </c>
      <c r="J6" s="47" t="s">
        <v>27</v>
      </c>
      <c r="K6" s="47"/>
      <c r="L6" s="47"/>
      <c r="M6" s="47"/>
      <c r="N6" s="112"/>
    </row>
    <row r="7" spans="1:14" s="35" customFormat="1" ht="14.1" customHeight="1" x14ac:dyDescent="0.2">
      <c r="A7" s="69" t="str">
        <f t="shared" si="0"/>
        <v>4.</v>
      </c>
      <c r="B7" s="103"/>
      <c r="C7" s="35" t="s">
        <v>133</v>
      </c>
      <c r="D7" s="36"/>
      <c r="E7" s="35" t="s">
        <v>129</v>
      </c>
      <c r="F7" s="36">
        <v>3</v>
      </c>
      <c r="G7" s="66" t="str">
        <f t="shared" si="1"/>
        <v>:</v>
      </c>
      <c r="H7" s="59">
        <v>0.5</v>
      </c>
      <c r="I7" s="105">
        <f t="shared" si="2"/>
        <v>361</v>
      </c>
    </row>
    <row r="8" spans="1:14" s="35" customFormat="1" ht="14.1" customHeight="1" x14ac:dyDescent="0.2">
      <c r="A8" s="69" t="str">
        <f t="shared" si="0"/>
        <v>5.</v>
      </c>
      <c r="B8" s="103"/>
      <c r="C8" s="35" t="s">
        <v>132</v>
      </c>
      <c r="D8" s="36"/>
      <c r="E8" s="35" t="s">
        <v>118</v>
      </c>
      <c r="F8" s="36">
        <v>3</v>
      </c>
      <c r="G8" s="66" t="str">
        <f t="shared" si="1"/>
        <v>:</v>
      </c>
      <c r="H8" s="46">
        <v>5.8</v>
      </c>
      <c r="I8" s="105">
        <f t="shared" si="2"/>
        <v>313</v>
      </c>
    </row>
    <row r="9" spans="1:14" s="35" customFormat="1" ht="14.1" customHeight="1" x14ac:dyDescent="0.2">
      <c r="A9" s="69" t="str">
        <f t="shared" si="0"/>
        <v>6.</v>
      </c>
      <c r="B9" s="103"/>
      <c r="C9" s="35" t="s">
        <v>146</v>
      </c>
      <c r="D9" s="36"/>
      <c r="E9" s="35" t="s">
        <v>118</v>
      </c>
      <c r="F9" s="36">
        <v>3</v>
      </c>
      <c r="G9" s="66" t="str">
        <f t="shared" si="1"/>
        <v>:</v>
      </c>
      <c r="H9" s="59">
        <v>23.8</v>
      </c>
      <c r="I9" s="105">
        <f t="shared" si="2"/>
        <v>176</v>
      </c>
    </row>
    <row r="10" spans="1:14" s="35" customFormat="1" ht="14.1" customHeight="1" x14ac:dyDescent="0.2">
      <c r="A10" s="69" t="str">
        <f t="shared" ref="A10:A15" si="3">IF(F10&gt;0,(ROW()-3)&amp;".","")</f>
        <v/>
      </c>
      <c r="B10" s="103"/>
      <c r="D10" s="36"/>
      <c r="F10" s="36"/>
      <c r="G10" s="66" t="str">
        <f t="shared" ref="G10:G13" si="4">IF(H10=0,"",":")</f>
        <v/>
      </c>
      <c r="H10" s="59"/>
      <c r="I10" s="105" t="str">
        <f t="shared" ref="I10:I43" si="5">IF(H10&lt;&gt;"",(INT(POWER(254-(60*F10+H10),1.88)*0.11193)),"")</f>
        <v/>
      </c>
    </row>
    <row r="11" spans="1:14" s="35" customFormat="1" ht="14.1" customHeight="1" x14ac:dyDescent="0.2">
      <c r="A11" s="69" t="str">
        <f t="shared" si="3"/>
        <v/>
      </c>
      <c r="B11" s="103"/>
      <c r="D11" s="36"/>
      <c r="F11" s="36"/>
      <c r="G11" s="66" t="str">
        <f t="shared" si="4"/>
        <v/>
      </c>
      <c r="H11" s="59"/>
      <c r="I11" s="105" t="str">
        <f t="shared" si="5"/>
        <v/>
      </c>
    </row>
    <row r="12" spans="1:14" s="35" customFormat="1" ht="14.1" customHeight="1" x14ac:dyDescent="0.2">
      <c r="A12" s="69" t="str">
        <f t="shared" si="3"/>
        <v/>
      </c>
      <c r="B12" s="103"/>
      <c r="D12" s="36"/>
      <c r="F12" s="36"/>
      <c r="G12" s="66" t="str">
        <f t="shared" si="4"/>
        <v/>
      </c>
      <c r="H12" s="59"/>
      <c r="I12" s="105" t="str">
        <f t="shared" si="5"/>
        <v/>
      </c>
    </row>
    <row r="13" spans="1:14" s="35" customFormat="1" ht="14.1" customHeight="1" x14ac:dyDescent="0.2">
      <c r="A13" s="69" t="str">
        <f t="shared" si="3"/>
        <v/>
      </c>
      <c r="B13" s="103"/>
      <c r="D13" s="36"/>
      <c r="F13" s="36"/>
      <c r="G13" s="66" t="str">
        <f t="shared" si="4"/>
        <v/>
      </c>
      <c r="H13" s="59"/>
      <c r="I13" s="105" t="str">
        <f t="shared" si="5"/>
        <v/>
      </c>
    </row>
    <row r="14" spans="1:14" s="35" customFormat="1" ht="14.1" customHeight="1" x14ac:dyDescent="0.2">
      <c r="A14" s="69" t="str">
        <f t="shared" si="3"/>
        <v/>
      </c>
      <c r="B14" s="103"/>
      <c r="D14" s="36"/>
      <c r="F14" s="36"/>
      <c r="G14" s="66" t="str">
        <f t="shared" ref="G14:G26" si="6">IF(H14=0,"",":")</f>
        <v/>
      </c>
      <c r="H14" s="59"/>
      <c r="I14" s="105" t="str">
        <f t="shared" si="5"/>
        <v/>
      </c>
    </row>
    <row r="15" spans="1:14" s="35" customFormat="1" ht="14.1" customHeight="1" x14ac:dyDescent="0.2">
      <c r="A15" s="69" t="str">
        <f t="shared" si="3"/>
        <v/>
      </c>
      <c r="B15" s="103"/>
      <c r="D15" s="36"/>
      <c r="F15" s="36"/>
      <c r="G15" s="66" t="str">
        <f t="shared" si="6"/>
        <v/>
      </c>
      <c r="H15" s="59"/>
      <c r="I15" s="105" t="str">
        <f t="shared" si="5"/>
        <v/>
      </c>
    </row>
    <row r="16" spans="1:14" s="35" customFormat="1" ht="14.1" customHeight="1" x14ac:dyDescent="0.2">
      <c r="A16" s="69" t="str">
        <f>IF(H16&lt;&gt;"",(ROW()-3)&amp;".","")</f>
        <v/>
      </c>
      <c r="B16" s="103"/>
      <c r="D16" s="36"/>
      <c r="F16" s="36"/>
      <c r="G16" s="66" t="str">
        <f t="shared" si="6"/>
        <v/>
      </c>
      <c r="H16" s="59"/>
      <c r="I16" s="105" t="str">
        <f t="shared" si="5"/>
        <v/>
      </c>
    </row>
    <row r="17" spans="1:9" s="35" customFormat="1" ht="14.1" customHeight="1" x14ac:dyDescent="0.2">
      <c r="A17" s="149" t="str">
        <f t="shared" ref="A17:A26" si="7">IF(F17&gt;0,(ROW()-3)&amp;".","")</f>
        <v/>
      </c>
      <c r="B17" s="150"/>
      <c r="C17" s="47"/>
      <c r="D17" s="150"/>
      <c r="E17" s="47"/>
      <c r="F17" s="150"/>
      <c r="G17" s="153" t="str">
        <f t="shared" si="6"/>
        <v/>
      </c>
      <c r="H17" s="154"/>
      <c r="I17" s="152" t="str">
        <f t="shared" si="5"/>
        <v/>
      </c>
    </row>
    <row r="18" spans="1:9" s="35" customFormat="1" ht="14.1" customHeight="1" x14ac:dyDescent="0.2">
      <c r="A18" s="69" t="str">
        <f t="shared" si="7"/>
        <v/>
      </c>
      <c r="B18" s="103"/>
      <c r="D18" s="36"/>
      <c r="F18" s="36"/>
      <c r="G18" s="66" t="str">
        <f t="shared" si="6"/>
        <v/>
      </c>
      <c r="H18" s="59"/>
      <c r="I18" s="105" t="str">
        <f t="shared" si="5"/>
        <v/>
      </c>
    </row>
    <row r="19" spans="1:9" s="35" customFormat="1" ht="14.1" customHeight="1" x14ac:dyDescent="0.2">
      <c r="A19" s="69" t="str">
        <f t="shared" si="7"/>
        <v/>
      </c>
      <c r="B19" s="103"/>
      <c r="D19" s="36"/>
      <c r="F19" s="36"/>
      <c r="G19" s="66" t="str">
        <f t="shared" si="6"/>
        <v/>
      </c>
      <c r="H19" s="59"/>
      <c r="I19" s="105" t="str">
        <f t="shared" si="5"/>
        <v/>
      </c>
    </row>
    <row r="20" spans="1:9" s="35" customFormat="1" ht="14.1" customHeight="1" x14ac:dyDescent="0.2">
      <c r="A20" s="69" t="str">
        <f t="shared" si="7"/>
        <v/>
      </c>
      <c r="B20" s="103"/>
      <c r="D20" s="36"/>
      <c r="F20" s="36"/>
      <c r="G20" s="66" t="str">
        <f t="shared" si="6"/>
        <v/>
      </c>
      <c r="H20" s="59"/>
      <c r="I20" s="105" t="str">
        <f t="shared" si="5"/>
        <v/>
      </c>
    </row>
    <row r="21" spans="1:9" s="35" customFormat="1" ht="14.1" customHeight="1" x14ac:dyDescent="0.2">
      <c r="A21" s="69" t="str">
        <f t="shared" si="7"/>
        <v/>
      </c>
      <c r="B21" s="103"/>
      <c r="D21" s="36"/>
      <c r="F21" s="36"/>
      <c r="G21" s="66" t="str">
        <f t="shared" si="6"/>
        <v/>
      </c>
      <c r="H21" s="59"/>
      <c r="I21" s="105" t="str">
        <f t="shared" si="5"/>
        <v/>
      </c>
    </row>
    <row r="22" spans="1:9" s="35" customFormat="1" ht="14.1" customHeight="1" x14ac:dyDescent="0.2">
      <c r="A22" s="69" t="str">
        <f t="shared" si="7"/>
        <v/>
      </c>
      <c r="B22" s="103"/>
      <c r="D22" s="36"/>
      <c r="F22" s="36"/>
      <c r="G22" s="66" t="str">
        <f t="shared" si="6"/>
        <v/>
      </c>
      <c r="H22" s="59"/>
      <c r="I22" s="105" t="str">
        <f t="shared" si="5"/>
        <v/>
      </c>
    </row>
    <row r="23" spans="1:9" s="35" customFormat="1" ht="14.1" customHeight="1" x14ac:dyDescent="0.2">
      <c r="A23" s="69" t="str">
        <f t="shared" si="7"/>
        <v/>
      </c>
      <c r="B23" s="103"/>
      <c r="D23" s="36"/>
      <c r="F23" s="36"/>
      <c r="G23" s="66" t="str">
        <f t="shared" si="6"/>
        <v/>
      </c>
      <c r="H23" s="59"/>
      <c r="I23" s="105" t="str">
        <f t="shared" si="5"/>
        <v/>
      </c>
    </row>
    <row r="24" spans="1:9" s="35" customFormat="1" ht="14.1" customHeight="1" x14ac:dyDescent="0.2">
      <c r="A24" s="69" t="str">
        <f t="shared" si="7"/>
        <v/>
      </c>
      <c r="B24" s="103"/>
      <c r="D24" s="36"/>
      <c r="F24" s="36"/>
      <c r="G24" s="66" t="str">
        <f t="shared" si="6"/>
        <v/>
      </c>
      <c r="H24" s="59"/>
      <c r="I24" s="105" t="str">
        <f t="shared" si="5"/>
        <v/>
      </c>
    </row>
    <row r="25" spans="1:9" s="35" customFormat="1" ht="14.1" customHeight="1" x14ac:dyDescent="0.2">
      <c r="A25" s="69" t="str">
        <f t="shared" si="7"/>
        <v/>
      </c>
      <c r="B25" s="103"/>
      <c r="D25" s="36"/>
      <c r="F25" s="36"/>
      <c r="G25" s="66" t="str">
        <f t="shared" si="6"/>
        <v/>
      </c>
      <c r="H25" s="59"/>
      <c r="I25" s="105" t="str">
        <f t="shared" si="5"/>
        <v/>
      </c>
    </row>
    <row r="26" spans="1:9" s="35" customFormat="1" ht="14.1" customHeight="1" x14ac:dyDescent="0.2">
      <c r="A26" s="70" t="str">
        <f t="shared" si="7"/>
        <v/>
      </c>
      <c r="B26" s="104"/>
      <c r="C26" s="38"/>
      <c r="D26" s="39"/>
      <c r="E26" s="38"/>
      <c r="F26" s="39"/>
      <c r="G26" s="67" t="str">
        <f t="shared" si="6"/>
        <v/>
      </c>
      <c r="H26" s="60"/>
      <c r="I26" s="105" t="str">
        <f t="shared" si="5"/>
        <v/>
      </c>
    </row>
    <row r="27" spans="1:9" s="35" customFormat="1" ht="14.1" customHeight="1" x14ac:dyDescent="0.2">
      <c r="A27" s="69" t="str">
        <f t="shared" ref="A27:A41" si="8">IF(F27&gt;0,(ROW()-3)&amp;".","")</f>
        <v/>
      </c>
      <c r="B27" s="103"/>
      <c r="D27" s="36"/>
      <c r="F27" s="36"/>
      <c r="G27" s="66" t="str">
        <f t="shared" ref="G27:G41" si="9">IF(H27=0,"",":")</f>
        <v/>
      </c>
      <c r="H27" s="59"/>
      <c r="I27" s="105" t="str">
        <f t="shared" si="5"/>
        <v/>
      </c>
    </row>
    <row r="28" spans="1:9" s="35" customFormat="1" ht="14.1" customHeight="1" x14ac:dyDescent="0.2">
      <c r="A28" s="69" t="str">
        <f t="shared" si="8"/>
        <v/>
      </c>
      <c r="B28" s="103"/>
      <c r="D28" s="36"/>
      <c r="F28" s="36"/>
      <c r="G28" s="66" t="str">
        <f t="shared" si="9"/>
        <v/>
      </c>
      <c r="H28" s="59"/>
      <c r="I28" s="105" t="str">
        <f t="shared" si="5"/>
        <v/>
      </c>
    </row>
    <row r="29" spans="1:9" s="35" customFormat="1" ht="14.1" customHeight="1" x14ac:dyDescent="0.2">
      <c r="A29" s="69" t="str">
        <f t="shared" si="8"/>
        <v/>
      </c>
      <c r="B29" s="103"/>
      <c r="D29" s="36"/>
      <c r="F29" s="36"/>
      <c r="G29" s="66" t="str">
        <f t="shared" si="9"/>
        <v/>
      </c>
      <c r="H29" s="59"/>
      <c r="I29" s="105" t="str">
        <f t="shared" si="5"/>
        <v/>
      </c>
    </row>
    <row r="30" spans="1:9" s="35" customFormat="1" ht="14.1" customHeight="1" x14ac:dyDescent="0.2">
      <c r="A30" s="69" t="str">
        <f t="shared" si="8"/>
        <v/>
      </c>
      <c r="B30" s="103"/>
      <c r="D30" s="36"/>
      <c r="F30" s="36"/>
      <c r="G30" s="66" t="str">
        <f t="shared" si="9"/>
        <v/>
      </c>
      <c r="H30" s="59"/>
      <c r="I30" s="105" t="str">
        <f t="shared" si="5"/>
        <v/>
      </c>
    </row>
    <row r="31" spans="1:9" s="35" customFormat="1" ht="14.1" customHeight="1" x14ac:dyDescent="0.2">
      <c r="A31" s="69" t="str">
        <f t="shared" si="8"/>
        <v/>
      </c>
      <c r="B31" s="103"/>
      <c r="D31" s="36"/>
      <c r="F31" s="36"/>
      <c r="G31" s="66" t="str">
        <f t="shared" si="9"/>
        <v/>
      </c>
      <c r="H31" s="59"/>
      <c r="I31" s="105" t="str">
        <f t="shared" si="5"/>
        <v/>
      </c>
    </row>
    <row r="32" spans="1:9" s="35" customFormat="1" ht="14.1" customHeight="1" x14ac:dyDescent="0.2">
      <c r="A32" s="69" t="str">
        <f t="shared" si="8"/>
        <v/>
      </c>
      <c r="B32" s="103"/>
      <c r="D32" s="36"/>
      <c r="F32" s="36"/>
      <c r="G32" s="66" t="str">
        <f t="shared" si="9"/>
        <v/>
      </c>
      <c r="H32" s="59"/>
      <c r="I32" s="105" t="str">
        <f t="shared" si="5"/>
        <v/>
      </c>
    </row>
    <row r="33" spans="1:9" s="35" customFormat="1" ht="14.1" customHeight="1" x14ac:dyDescent="0.2">
      <c r="A33" s="69" t="str">
        <f t="shared" si="8"/>
        <v/>
      </c>
      <c r="B33" s="103"/>
      <c r="D33" s="36"/>
      <c r="F33" s="36"/>
      <c r="G33" s="66" t="str">
        <f t="shared" si="9"/>
        <v/>
      </c>
      <c r="H33" s="59"/>
      <c r="I33" s="105" t="str">
        <f t="shared" si="5"/>
        <v/>
      </c>
    </row>
    <row r="34" spans="1:9" s="35" customFormat="1" ht="14.1" customHeight="1" x14ac:dyDescent="0.2">
      <c r="A34" s="69" t="str">
        <f t="shared" si="8"/>
        <v/>
      </c>
      <c r="B34" s="103"/>
      <c r="D34" s="36"/>
      <c r="F34" s="36"/>
      <c r="G34" s="66" t="str">
        <f t="shared" si="9"/>
        <v/>
      </c>
      <c r="H34" s="59"/>
      <c r="I34" s="105" t="str">
        <f t="shared" si="5"/>
        <v/>
      </c>
    </row>
    <row r="35" spans="1:9" s="35" customFormat="1" ht="14.1" customHeight="1" x14ac:dyDescent="0.2">
      <c r="A35" s="69" t="str">
        <f t="shared" si="8"/>
        <v/>
      </c>
      <c r="B35" s="103"/>
      <c r="D35" s="36"/>
      <c r="F35" s="36"/>
      <c r="G35" s="66" t="str">
        <f t="shared" si="9"/>
        <v/>
      </c>
      <c r="H35" s="59"/>
      <c r="I35" s="105" t="str">
        <f t="shared" si="5"/>
        <v/>
      </c>
    </row>
    <row r="36" spans="1:9" s="35" customFormat="1" ht="14.1" customHeight="1" x14ac:dyDescent="0.2">
      <c r="A36" s="69" t="str">
        <f t="shared" si="8"/>
        <v/>
      </c>
      <c r="B36" s="103"/>
      <c r="D36" s="36"/>
      <c r="F36" s="36"/>
      <c r="G36" s="66" t="str">
        <f t="shared" si="9"/>
        <v/>
      </c>
      <c r="H36" s="59"/>
      <c r="I36" s="105" t="str">
        <f t="shared" si="5"/>
        <v/>
      </c>
    </row>
    <row r="37" spans="1:9" s="35" customFormat="1" ht="14.1" customHeight="1" x14ac:dyDescent="0.2">
      <c r="A37" s="69" t="str">
        <f t="shared" si="8"/>
        <v/>
      </c>
      <c r="B37" s="103"/>
      <c r="D37" s="36"/>
      <c r="F37" s="36"/>
      <c r="G37" s="66" t="str">
        <f t="shared" si="9"/>
        <v/>
      </c>
      <c r="H37" s="59"/>
      <c r="I37" s="105" t="str">
        <f t="shared" si="5"/>
        <v/>
      </c>
    </row>
    <row r="38" spans="1:9" s="35" customFormat="1" ht="14.1" customHeight="1" x14ac:dyDescent="0.2">
      <c r="A38" s="69" t="str">
        <f t="shared" si="8"/>
        <v/>
      </c>
      <c r="B38" s="103"/>
      <c r="D38" s="36"/>
      <c r="F38" s="36"/>
      <c r="G38" s="66" t="str">
        <f t="shared" si="9"/>
        <v/>
      </c>
      <c r="H38" s="59"/>
      <c r="I38" s="105" t="str">
        <f t="shared" si="5"/>
        <v/>
      </c>
    </row>
    <row r="39" spans="1:9" s="35" customFormat="1" ht="14.1" customHeight="1" x14ac:dyDescent="0.2">
      <c r="A39" s="69" t="str">
        <f t="shared" si="8"/>
        <v/>
      </c>
      <c r="B39" s="103"/>
      <c r="D39" s="36"/>
      <c r="F39" s="36"/>
      <c r="G39" s="66" t="str">
        <f t="shared" si="9"/>
        <v/>
      </c>
      <c r="H39" s="59"/>
      <c r="I39" s="105" t="str">
        <f t="shared" si="5"/>
        <v/>
      </c>
    </row>
    <row r="40" spans="1:9" s="35" customFormat="1" ht="14.1" customHeight="1" x14ac:dyDescent="0.2">
      <c r="A40" s="69" t="str">
        <f t="shared" si="8"/>
        <v/>
      </c>
      <c r="B40" s="103"/>
      <c r="D40" s="36"/>
      <c r="F40" s="36"/>
      <c r="G40" s="66" t="str">
        <f t="shared" si="9"/>
        <v/>
      </c>
      <c r="H40" s="59"/>
      <c r="I40" s="105" t="str">
        <f t="shared" si="5"/>
        <v/>
      </c>
    </row>
    <row r="41" spans="1:9" s="35" customFormat="1" ht="14.1" customHeight="1" x14ac:dyDescent="0.2">
      <c r="A41" s="70" t="str">
        <f t="shared" si="8"/>
        <v/>
      </c>
      <c r="B41" s="104"/>
      <c r="C41" s="38"/>
      <c r="D41" s="39"/>
      <c r="E41" s="38"/>
      <c r="F41" s="39"/>
      <c r="G41" s="67" t="str">
        <f t="shared" si="9"/>
        <v/>
      </c>
      <c r="H41" s="60"/>
      <c r="I41" s="105" t="str">
        <f t="shared" si="5"/>
        <v/>
      </c>
    </row>
    <row r="42" spans="1:9" s="35" customFormat="1" ht="14.1" customHeight="1" x14ac:dyDescent="0.2">
      <c r="A42" s="69" t="str">
        <f>IF(F42&gt;0,(ROW()-3)&amp;".","")</f>
        <v/>
      </c>
      <c r="B42" s="103"/>
      <c r="D42" s="36"/>
      <c r="F42" s="36"/>
      <c r="G42" s="66" t="str">
        <f>IF(H42=0,"",":")</f>
        <v/>
      </c>
      <c r="H42" s="59"/>
      <c r="I42" s="105" t="str">
        <f t="shared" si="5"/>
        <v/>
      </c>
    </row>
    <row r="43" spans="1:9" s="35" customFormat="1" ht="14.1" customHeight="1" thickBot="1" x14ac:dyDescent="0.25">
      <c r="A43" s="71" t="str">
        <f>IF(F43&gt;0,(ROW()-3)&amp;".","")</f>
        <v/>
      </c>
      <c r="B43" s="106"/>
      <c r="C43" s="40"/>
      <c r="D43" s="41"/>
      <c r="E43" s="40"/>
      <c r="F43" s="41"/>
      <c r="G43" s="68" t="str">
        <f>IF(H43=0,"",":")</f>
        <v/>
      </c>
      <c r="H43" s="61"/>
      <c r="I43" s="105" t="str">
        <f t="shared" si="5"/>
        <v/>
      </c>
    </row>
  </sheetData>
  <sortState ref="A4:I9">
    <sortCondition descending="1" ref="I9"/>
  </sortState>
  <phoneticPr fontId="0" type="noConversion"/>
  <dataValidations count="3">
    <dataValidation allowBlank="1" showInputMessage="1" showErrorMessage="1" prompt="Buňka obsahuje vzorec, NEPŘEPSAT!" sqref="I4:I43"/>
    <dataValidation allowBlank="1" showInputMessage="1" showErrorMessage="1" prompt="Buňka obsahuje vzorec. Nevyplňovat!" sqref="A4:A43"/>
    <dataValidation type="whole" operator="lessThanOrEqual" allowBlank="1" showInputMessage="1" showErrorMessage="1" prompt="Dvojtečka se udělá sama, až napíšeš sekundy" sqref="G4:G43">
      <formula1>0</formula1>
    </dataValidation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L45"/>
  <sheetViews>
    <sheetView workbookViewId="0">
      <selection activeCell="G9" sqref="A4:G9"/>
    </sheetView>
  </sheetViews>
  <sheetFormatPr defaultRowHeight="12.75" x14ac:dyDescent="0.2"/>
  <cols>
    <col min="1" max="2" width="5.28515625" customWidth="1"/>
    <col min="3" max="3" width="26.42578125" customWidth="1"/>
    <col min="4" max="4" width="7.5703125" style="21" customWidth="1"/>
    <col min="5" max="5" width="26.42578125" customWidth="1"/>
    <col min="6" max="6" width="9.7109375" style="21" customWidth="1"/>
    <col min="7" max="7" width="10.85546875" style="21" customWidth="1"/>
  </cols>
  <sheetData>
    <row r="1" spans="1:12" x14ac:dyDescent="0.2">
      <c r="A1" t="s">
        <v>34</v>
      </c>
    </row>
    <row r="2" spans="1:12" s="28" customFormat="1" ht="29.25" customHeight="1" x14ac:dyDescent="0.2">
      <c r="A2" s="23" t="s">
        <v>28</v>
      </c>
      <c r="B2" s="23"/>
      <c r="C2" s="24"/>
      <c r="D2" s="33"/>
      <c r="E2" s="25"/>
      <c r="F2" s="26"/>
      <c r="G2" s="27" t="s">
        <v>35</v>
      </c>
    </row>
    <row r="3" spans="1:12" s="31" customFormat="1" ht="23.25" customHeight="1" thickBot="1" x14ac:dyDescent="0.25">
      <c r="A3" s="29"/>
      <c r="B3" s="102" t="s">
        <v>51</v>
      </c>
      <c r="C3" s="29" t="s">
        <v>22</v>
      </c>
      <c r="D3" s="34" t="s">
        <v>26</v>
      </c>
      <c r="E3" s="29" t="s">
        <v>50</v>
      </c>
      <c r="F3" s="30" t="s">
        <v>23</v>
      </c>
      <c r="G3" s="30" t="s">
        <v>24</v>
      </c>
    </row>
    <row r="4" spans="1:12" s="35" customFormat="1" ht="14.1" customHeight="1" x14ac:dyDescent="0.2">
      <c r="A4" s="69" t="str">
        <f>IF(F4&gt;0,(ROW()-3)&amp;".","")</f>
        <v>1.</v>
      </c>
      <c r="B4" s="103"/>
      <c r="C4" s="35" t="s">
        <v>138</v>
      </c>
      <c r="D4" s="36"/>
      <c r="E4" s="35" t="s">
        <v>129</v>
      </c>
      <c r="F4" s="36">
        <v>459</v>
      </c>
      <c r="G4" s="105">
        <f t="shared" ref="G4:G9" si="0">IF(F4&gt;0,(INT(POWER(F4-210,1.41)*0.188807)),"")</f>
        <v>451</v>
      </c>
      <c r="H4" s="47" t="s">
        <v>27</v>
      </c>
      <c r="I4" s="47"/>
      <c r="J4" s="47"/>
      <c r="K4" s="47"/>
      <c r="L4" s="112"/>
    </row>
    <row r="5" spans="1:12" s="35" customFormat="1" ht="14.1" customHeight="1" x14ac:dyDescent="0.2">
      <c r="A5" s="69" t="str">
        <f>IF(F5&gt;0,(ROW()-3)&amp;".","")</f>
        <v>2.</v>
      </c>
      <c r="B5" s="103"/>
      <c r="C5" s="35" t="s">
        <v>139</v>
      </c>
      <c r="D5" s="36"/>
      <c r="E5" s="35" t="s">
        <v>129</v>
      </c>
      <c r="F5" s="36">
        <v>451</v>
      </c>
      <c r="G5" s="105">
        <f t="shared" si="0"/>
        <v>431</v>
      </c>
    </row>
    <row r="6" spans="1:12" s="35" customFormat="1" ht="14.1" customHeight="1" x14ac:dyDescent="0.2">
      <c r="A6" s="69" t="str">
        <f>IF(F6&gt;0,(ROW()-3)&amp;".","")</f>
        <v>3.</v>
      </c>
      <c r="B6" s="103"/>
      <c r="C6" s="35" t="s">
        <v>140</v>
      </c>
      <c r="D6" s="36"/>
      <c r="E6" s="35" t="s">
        <v>129</v>
      </c>
      <c r="F6" s="36">
        <v>427</v>
      </c>
      <c r="G6" s="105">
        <f t="shared" si="0"/>
        <v>371</v>
      </c>
    </row>
    <row r="7" spans="1:12" s="35" customFormat="1" ht="14.1" customHeight="1" x14ac:dyDescent="0.2">
      <c r="A7" s="69" t="str">
        <f>IF(F6&gt;0,(ROW()-3)&amp;".","")</f>
        <v>4.</v>
      </c>
      <c r="B7" s="103"/>
      <c r="C7" s="35" t="s">
        <v>141</v>
      </c>
      <c r="D7" s="36"/>
      <c r="E7" s="35" t="s">
        <v>118</v>
      </c>
      <c r="F7" s="36">
        <v>426</v>
      </c>
      <c r="G7" s="105">
        <f t="shared" si="0"/>
        <v>369</v>
      </c>
    </row>
    <row r="8" spans="1:12" s="35" customFormat="1" ht="14.1" customHeight="1" x14ac:dyDescent="0.2">
      <c r="A8" s="69" t="str">
        <f>IF(F8&gt;0,(ROW()-3)&amp;".","")</f>
        <v>5.</v>
      </c>
      <c r="B8" s="103"/>
      <c r="C8" s="35" t="s">
        <v>142</v>
      </c>
      <c r="D8" s="36"/>
      <c r="E8" s="35" t="s">
        <v>118</v>
      </c>
      <c r="F8" s="36">
        <v>418</v>
      </c>
      <c r="G8" s="105">
        <f t="shared" si="0"/>
        <v>350</v>
      </c>
    </row>
    <row r="9" spans="1:12" s="35" customFormat="1" ht="14.1" customHeight="1" x14ac:dyDescent="0.2">
      <c r="A9" s="69" t="str">
        <f>IF(F8&gt;0,(ROW()-3)&amp;".","")</f>
        <v>6.</v>
      </c>
      <c r="B9" s="103"/>
      <c r="C9" s="35" t="s">
        <v>131</v>
      </c>
      <c r="D9" s="36"/>
      <c r="E9" s="35" t="s">
        <v>118</v>
      </c>
      <c r="F9" s="36">
        <v>349</v>
      </c>
      <c r="G9" s="105">
        <f t="shared" si="0"/>
        <v>198</v>
      </c>
    </row>
    <row r="10" spans="1:12" s="35" customFormat="1" ht="14.1" customHeight="1" x14ac:dyDescent="0.2">
      <c r="A10" s="69" t="str">
        <f>IF(F10&gt;0,(ROW()-3)&amp;".","")</f>
        <v/>
      </c>
      <c r="B10" s="103"/>
      <c r="D10" s="36"/>
      <c r="F10" s="36"/>
      <c r="G10" s="105" t="str">
        <f t="shared" ref="G10:G22" si="1">IF(F10&gt;0,(INT(POWER(F10-210,1.41)*0.188807)),"")</f>
        <v/>
      </c>
    </row>
    <row r="11" spans="1:12" s="35" customFormat="1" ht="14.1" customHeight="1" x14ac:dyDescent="0.2">
      <c r="A11" s="69" t="str">
        <f>IF(F11&gt;0,(ROW()-3)&amp;".","")</f>
        <v/>
      </c>
      <c r="B11" s="103"/>
      <c r="D11" s="36"/>
      <c r="F11" s="36"/>
      <c r="G11" s="105" t="str">
        <f t="shared" si="1"/>
        <v/>
      </c>
    </row>
    <row r="12" spans="1:12" s="35" customFormat="1" ht="14.1" customHeight="1" x14ac:dyDescent="0.2">
      <c r="A12" s="69" t="str">
        <f>IF(F12&gt;0,(ROW()-3)&amp;".","")</f>
        <v/>
      </c>
      <c r="B12" s="103"/>
      <c r="D12" s="36"/>
      <c r="F12" s="36"/>
      <c r="G12" s="105" t="str">
        <f t="shared" si="1"/>
        <v/>
      </c>
    </row>
    <row r="13" spans="1:12" s="35" customFormat="1" ht="14.1" customHeight="1" x14ac:dyDescent="0.2">
      <c r="A13" s="69" t="str">
        <f t="shared" ref="A13:A19" si="2">IF(F13&gt;0,(ROW()-3)&amp;".","")</f>
        <v/>
      </c>
      <c r="B13" s="103"/>
      <c r="D13" s="36"/>
      <c r="F13" s="36"/>
      <c r="G13" s="105" t="str">
        <f t="shared" si="1"/>
        <v/>
      </c>
    </row>
    <row r="14" spans="1:12" s="35" customFormat="1" ht="14.1" customHeight="1" x14ac:dyDescent="0.2">
      <c r="A14" s="69" t="str">
        <f t="shared" si="2"/>
        <v/>
      </c>
      <c r="B14" s="103"/>
      <c r="D14" s="36"/>
      <c r="F14" s="36"/>
      <c r="G14" s="105" t="str">
        <f t="shared" si="1"/>
        <v/>
      </c>
    </row>
    <row r="15" spans="1:12" s="35" customFormat="1" ht="14.1" customHeight="1" x14ac:dyDescent="0.2">
      <c r="A15" s="149" t="str">
        <f t="shared" si="2"/>
        <v/>
      </c>
      <c r="B15" s="150"/>
      <c r="C15" s="47"/>
      <c r="D15" s="150"/>
      <c r="E15" s="47"/>
      <c r="F15" s="150"/>
      <c r="G15" s="152" t="str">
        <f t="shared" si="1"/>
        <v/>
      </c>
    </row>
    <row r="16" spans="1:12" s="35" customFormat="1" ht="14.1" customHeight="1" x14ac:dyDescent="0.2">
      <c r="A16" s="69" t="str">
        <f t="shared" si="2"/>
        <v/>
      </c>
      <c r="B16" s="103"/>
      <c r="D16" s="36"/>
      <c r="F16" s="36"/>
      <c r="G16" s="105" t="str">
        <f t="shared" si="1"/>
        <v/>
      </c>
    </row>
    <row r="17" spans="1:7" s="35" customFormat="1" ht="14.1" customHeight="1" x14ac:dyDescent="0.2">
      <c r="A17" s="69" t="str">
        <f t="shared" si="2"/>
        <v/>
      </c>
      <c r="B17" s="103"/>
      <c r="D17" s="36"/>
      <c r="F17" s="36"/>
      <c r="G17" s="105" t="str">
        <f t="shared" si="1"/>
        <v/>
      </c>
    </row>
    <row r="18" spans="1:7" s="35" customFormat="1" ht="14.1" customHeight="1" x14ac:dyDescent="0.2">
      <c r="A18" s="149" t="str">
        <f t="shared" si="2"/>
        <v/>
      </c>
      <c r="B18" s="150"/>
      <c r="C18" s="47"/>
      <c r="D18" s="150"/>
      <c r="E18" s="47"/>
      <c r="F18" s="150"/>
      <c r="G18" s="152" t="str">
        <f t="shared" si="1"/>
        <v/>
      </c>
    </row>
    <row r="19" spans="1:7" s="35" customFormat="1" ht="14.1" customHeight="1" x14ac:dyDescent="0.2">
      <c r="A19" s="149" t="str">
        <f t="shared" si="2"/>
        <v/>
      </c>
      <c r="B19" s="150"/>
      <c r="C19" s="47"/>
      <c r="D19" s="150"/>
      <c r="E19" s="47"/>
      <c r="F19" s="150"/>
      <c r="G19" s="152" t="str">
        <f t="shared" si="1"/>
        <v/>
      </c>
    </row>
    <row r="20" spans="1:7" s="35" customFormat="1" ht="14.1" customHeight="1" x14ac:dyDescent="0.2">
      <c r="A20" s="69"/>
      <c r="B20" s="103"/>
      <c r="D20" s="36"/>
      <c r="F20" s="36"/>
      <c r="G20" s="105" t="str">
        <f t="shared" si="1"/>
        <v/>
      </c>
    </row>
    <row r="21" spans="1:7" s="35" customFormat="1" ht="14.1" customHeight="1" x14ac:dyDescent="0.2">
      <c r="A21" s="69" t="str">
        <f t="shared" ref="A21:A32" si="3">IF(F20&gt;0,(ROW()-3)&amp;".","")</f>
        <v/>
      </c>
      <c r="B21" s="103"/>
      <c r="D21" s="36"/>
      <c r="F21" s="36"/>
      <c r="G21" s="105" t="str">
        <f t="shared" si="1"/>
        <v/>
      </c>
    </row>
    <row r="22" spans="1:7" s="35" customFormat="1" ht="14.1" customHeight="1" x14ac:dyDescent="0.2">
      <c r="A22" s="69" t="str">
        <f t="shared" si="3"/>
        <v/>
      </c>
      <c r="B22" s="103"/>
      <c r="D22" s="36"/>
      <c r="F22" s="36"/>
      <c r="G22" s="105" t="str">
        <f t="shared" si="1"/>
        <v/>
      </c>
    </row>
    <row r="23" spans="1:7" s="35" customFormat="1" ht="14.1" customHeight="1" x14ac:dyDescent="0.2">
      <c r="A23" s="69" t="str">
        <f t="shared" si="3"/>
        <v/>
      </c>
      <c r="B23" s="103"/>
      <c r="D23" s="36"/>
      <c r="F23" s="36"/>
      <c r="G23" s="105" t="str">
        <f t="shared" ref="G23:G45" si="4">IF(F22&gt;0,(INT(POWER(F22-210,1.41)*0.188807)),"")</f>
        <v/>
      </c>
    </row>
    <row r="24" spans="1:7" s="35" customFormat="1" ht="14.1" customHeight="1" x14ac:dyDescent="0.2">
      <c r="A24" s="69" t="str">
        <f t="shared" si="3"/>
        <v/>
      </c>
      <c r="B24" s="103"/>
      <c r="D24" s="36"/>
      <c r="F24" s="36"/>
      <c r="G24" s="105" t="str">
        <f t="shared" si="4"/>
        <v/>
      </c>
    </row>
    <row r="25" spans="1:7" s="35" customFormat="1" ht="14.1" customHeight="1" x14ac:dyDescent="0.2">
      <c r="A25" s="69" t="str">
        <f t="shared" si="3"/>
        <v/>
      </c>
      <c r="B25" s="103"/>
      <c r="D25" s="36"/>
      <c r="F25" s="36"/>
      <c r="G25" s="105" t="str">
        <f t="shared" si="4"/>
        <v/>
      </c>
    </row>
    <row r="26" spans="1:7" s="35" customFormat="1" ht="14.1" customHeight="1" x14ac:dyDescent="0.2">
      <c r="A26" s="69" t="str">
        <f t="shared" si="3"/>
        <v/>
      </c>
      <c r="B26" s="103"/>
      <c r="C26" s="38"/>
      <c r="D26" s="39"/>
      <c r="E26" s="38"/>
      <c r="F26" s="36"/>
      <c r="G26" s="105" t="str">
        <f t="shared" si="4"/>
        <v/>
      </c>
    </row>
    <row r="27" spans="1:7" s="35" customFormat="1" ht="14.1" customHeight="1" x14ac:dyDescent="0.2">
      <c r="A27" s="69" t="str">
        <f t="shared" si="3"/>
        <v/>
      </c>
      <c r="B27" s="103"/>
      <c r="D27" s="36"/>
      <c r="F27" s="39"/>
      <c r="G27" s="105" t="str">
        <f t="shared" si="4"/>
        <v/>
      </c>
    </row>
    <row r="28" spans="1:7" s="35" customFormat="1" ht="14.1" customHeight="1" x14ac:dyDescent="0.2">
      <c r="A28" s="70" t="str">
        <f t="shared" si="3"/>
        <v/>
      </c>
      <c r="B28" s="104"/>
      <c r="D28" s="36"/>
      <c r="F28" s="36"/>
      <c r="G28" s="105" t="str">
        <f t="shared" si="4"/>
        <v/>
      </c>
    </row>
    <row r="29" spans="1:7" s="35" customFormat="1" ht="14.1" customHeight="1" x14ac:dyDescent="0.2">
      <c r="A29" s="69" t="str">
        <f t="shared" si="3"/>
        <v/>
      </c>
      <c r="B29" s="103"/>
      <c r="D29" s="36"/>
      <c r="F29" s="36"/>
      <c r="G29" s="105" t="str">
        <f t="shared" si="4"/>
        <v/>
      </c>
    </row>
    <row r="30" spans="1:7" s="35" customFormat="1" ht="14.1" customHeight="1" x14ac:dyDescent="0.2">
      <c r="A30" s="69" t="str">
        <f t="shared" si="3"/>
        <v/>
      </c>
      <c r="B30" s="103"/>
      <c r="D30" s="36"/>
      <c r="F30" s="36"/>
      <c r="G30" s="105" t="str">
        <f t="shared" si="4"/>
        <v/>
      </c>
    </row>
    <row r="31" spans="1:7" s="35" customFormat="1" ht="14.1" customHeight="1" x14ac:dyDescent="0.2">
      <c r="A31" s="69" t="str">
        <f t="shared" si="3"/>
        <v/>
      </c>
      <c r="B31" s="103"/>
      <c r="D31" s="36"/>
      <c r="F31" s="36"/>
      <c r="G31" s="105" t="str">
        <f t="shared" si="4"/>
        <v/>
      </c>
    </row>
    <row r="32" spans="1:7" s="35" customFormat="1" ht="14.1" customHeight="1" x14ac:dyDescent="0.2">
      <c r="A32" s="69" t="str">
        <f t="shared" si="3"/>
        <v/>
      </c>
      <c r="B32" s="103"/>
      <c r="D32" s="36"/>
      <c r="F32" s="36"/>
      <c r="G32" s="105" t="str">
        <f t="shared" si="4"/>
        <v/>
      </c>
    </row>
    <row r="33" spans="1:7" s="35" customFormat="1" ht="14.1" customHeight="1" x14ac:dyDescent="0.2">
      <c r="A33" s="69" t="str">
        <f t="shared" ref="A33:A45" si="5">IF(F32&gt;0,(ROW()-3)&amp;".","")</f>
        <v/>
      </c>
      <c r="B33" s="103"/>
      <c r="D33" s="36"/>
      <c r="F33" s="36"/>
      <c r="G33" s="105" t="str">
        <f t="shared" si="4"/>
        <v/>
      </c>
    </row>
    <row r="34" spans="1:7" s="35" customFormat="1" ht="14.1" customHeight="1" x14ac:dyDescent="0.2">
      <c r="A34" s="69" t="str">
        <f t="shared" si="5"/>
        <v/>
      </c>
      <c r="B34" s="103"/>
      <c r="D34" s="36"/>
      <c r="F34" s="36"/>
      <c r="G34" s="105" t="str">
        <f t="shared" si="4"/>
        <v/>
      </c>
    </row>
    <row r="35" spans="1:7" s="35" customFormat="1" ht="14.1" customHeight="1" x14ac:dyDescent="0.2">
      <c r="A35" s="69" t="str">
        <f t="shared" si="5"/>
        <v/>
      </c>
      <c r="B35" s="103"/>
      <c r="D35" s="36"/>
      <c r="F35" s="36"/>
      <c r="G35" s="105" t="str">
        <f t="shared" si="4"/>
        <v/>
      </c>
    </row>
    <row r="36" spans="1:7" s="35" customFormat="1" ht="14.1" customHeight="1" x14ac:dyDescent="0.2">
      <c r="A36" s="69" t="str">
        <f t="shared" si="5"/>
        <v/>
      </c>
      <c r="B36" s="103"/>
      <c r="D36" s="36"/>
      <c r="F36" s="36"/>
      <c r="G36" s="105" t="str">
        <f t="shared" si="4"/>
        <v/>
      </c>
    </row>
    <row r="37" spans="1:7" s="35" customFormat="1" ht="14.1" customHeight="1" x14ac:dyDescent="0.2">
      <c r="A37" s="69" t="str">
        <f t="shared" si="5"/>
        <v/>
      </c>
      <c r="B37" s="103"/>
      <c r="D37" s="36"/>
      <c r="F37" s="36"/>
      <c r="G37" s="105" t="str">
        <f t="shared" si="4"/>
        <v/>
      </c>
    </row>
    <row r="38" spans="1:7" s="35" customFormat="1" ht="14.1" customHeight="1" x14ac:dyDescent="0.2">
      <c r="A38" s="69" t="str">
        <f t="shared" si="5"/>
        <v/>
      </c>
      <c r="B38" s="103"/>
      <c r="D38" s="36"/>
      <c r="F38" s="36"/>
      <c r="G38" s="105" t="str">
        <f t="shared" si="4"/>
        <v/>
      </c>
    </row>
    <row r="39" spans="1:7" s="35" customFormat="1" ht="14.1" customHeight="1" x14ac:dyDescent="0.2">
      <c r="A39" s="69" t="str">
        <f t="shared" si="5"/>
        <v/>
      </c>
      <c r="B39" s="103"/>
      <c r="D39" s="36"/>
      <c r="F39" s="36"/>
      <c r="G39" s="105" t="str">
        <f t="shared" si="4"/>
        <v/>
      </c>
    </row>
    <row r="40" spans="1:7" s="35" customFormat="1" ht="14.1" customHeight="1" x14ac:dyDescent="0.2">
      <c r="A40" s="69" t="str">
        <f t="shared" si="5"/>
        <v/>
      </c>
      <c r="B40" s="103"/>
      <c r="D40" s="36"/>
      <c r="F40" s="36"/>
      <c r="G40" s="105" t="str">
        <f t="shared" si="4"/>
        <v/>
      </c>
    </row>
    <row r="41" spans="1:7" s="35" customFormat="1" ht="14.1" customHeight="1" x14ac:dyDescent="0.2">
      <c r="A41" s="69" t="str">
        <f t="shared" si="5"/>
        <v/>
      </c>
      <c r="B41" s="103"/>
      <c r="D41" s="36"/>
      <c r="F41" s="36"/>
      <c r="G41" s="105" t="str">
        <f t="shared" si="4"/>
        <v/>
      </c>
    </row>
    <row r="42" spans="1:7" s="35" customFormat="1" ht="14.1" customHeight="1" x14ac:dyDescent="0.2">
      <c r="A42" s="69" t="str">
        <f t="shared" si="5"/>
        <v/>
      </c>
      <c r="B42" s="103"/>
      <c r="D42" s="36"/>
      <c r="F42" s="36"/>
      <c r="G42" s="105" t="str">
        <f t="shared" si="4"/>
        <v/>
      </c>
    </row>
    <row r="43" spans="1:7" s="35" customFormat="1" ht="14.1" customHeight="1" x14ac:dyDescent="0.2">
      <c r="A43" s="69" t="str">
        <f t="shared" si="5"/>
        <v/>
      </c>
      <c r="B43" s="103"/>
      <c r="C43" s="38"/>
      <c r="D43" s="39"/>
      <c r="E43" s="38"/>
      <c r="F43" s="36"/>
      <c r="G43" s="105" t="str">
        <f t="shared" si="4"/>
        <v/>
      </c>
    </row>
    <row r="44" spans="1:7" s="35" customFormat="1" ht="14.1" customHeight="1" x14ac:dyDescent="0.2">
      <c r="A44" s="69" t="str">
        <f t="shared" si="5"/>
        <v/>
      </c>
      <c r="B44" s="103"/>
      <c r="C44"/>
      <c r="D44" s="21"/>
      <c r="E44"/>
      <c r="F44" s="39"/>
      <c r="G44" s="105" t="str">
        <f t="shared" si="4"/>
        <v/>
      </c>
    </row>
    <row r="45" spans="1:7" s="35" customFormat="1" ht="14.1" customHeight="1" x14ac:dyDescent="0.2">
      <c r="A45" s="70" t="str">
        <f t="shared" si="5"/>
        <v/>
      </c>
      <c r="B45" s="104"/>
      <c r="C45"/>
      <c r="D45" s="21"/>
      <c r="E45"/>
      <c r="F45" s="21"/>
      <c r="G45" s="105" t="str">
        <f t="shared" si="4"/>
        <v/>
      </c>
    </row>
  </sheetData>
  <sortState ref="A4:G9">
    <sortCondition descending="1" ref="G9"/>
  </sortState>
  <phoneticPr fontId="0" type="noConversion"/>
  <dataValidations xWindow="634" yWindow="413" count="2">
    <dataValidation allowBlank="1" showInputMessage="1" showErrorMessage="1" prompt="Buňka obsahuje vzorec, NEPŘEPSAT!" sqref="G4:G45"/>
    <dataValidation allowBlank="1" showInputMessage="1" showErrorMessage="1" prompt="Buňka obsahuje vzorec. Nevyplňovat!" sqref="A4:A45"/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G42"/>
  <sheetViews>
    <sheetView workbookViewId="0">
      <selection activeCell="C10" sqref="C10"/>
    </sheetView>
  </sheetViews>
  <sheetFormatPr defaultRowHeight="12.75" x14ac:dyDescent="0.2"/>
  <cols>
    <col min="1" max="2" width="5.28515625" customWidth="1"/>
    <col min="3" max="3" width="26.42578125" customWidth="1"/>
    <col min="4" max="4" width="7.5703125" style="21" customWidth="1"/>
    <col min="5" max="5" width="26.42578125" customWidth="1"/>
    <col min="6" max="6" width="10.5703125" style="21" customWidth="1"/>
    <col min="7" max="7" width="10" style="21" customWidth="1"/>
  </cols>
  <sheetData>
    <row r="2" spans="1:7" s="28" customFormat="1" ht="29.25" customHeight="1" x14ac:dyDescent="0.2">
      <c r="A2" s="23" t="s">
        <v>28</v>
      </c>
      <c r="B2" s="23"/>
      <c r="C2" s="24"/>
      <c r="D2" s="33"/>
      <c r="E2" s="25"/>
      <c r="F2" s="26"/>
      <c r="G2" s="27" t="s">
        <v>125</v>
      </c>
    </row>
    <row r="3" spans="1:7" s="31" customFormat="1" ht="23.25" customHeight="1" thickBot="1" x14ac:dyDescent="0.25">
      <c r="A3" s="29"/>
      <c r="B3" s="102" t="s">
        <v>51</v>
      </c>
      <c r="C3" s="29" t="s">
        <v>22</v>
      </c>
      <c r="D3" s="34" t="s">
        <v>26</v>
      </c>
      <c r="E3" s="29" t="s">
        <v>50</v>
      </c>
      <c r="F3" s="30" t="s">
        <v>23</v>
      </c>
      <c r="G3" s="30" t="s">
        <v>24</v>
      </c>
    </row>
    <row r="4" spans="1:7" s="31" customFormat="1" ht="14.1" customHeight="1" x14ac:dyDescent="0.2">
      <c r="A4" s="69" t="str">
        <f t="shared" ref="A4:A9" si="0">IF(F4&gt;0,(ROW()-3)&amp;".","")</f>
        <v>1.</v>
      </c>
      <c r="B4" s="103"/>
      <c r="C4" s="35" t="s">
        <v>143</v>
      </c>
      <c r="D4" s="36"/>
      <c r="E4" s="35" t="s">
        <v>129</v>
      </c>
      <c r="F4" s="36">
        <v>142</v>
      </c>
      <c r="G4" s="105">
        <f t="shared" ref="G4:G9" si="1">IF(F4&gt;0,(INT(POWER(F4-75,1.348)*1.84523)),"")</f>
        <v>534</v>
      </c>
    </row>
    <row r="5" spans="1:7" s="31" customFormat="1" ht="14.1" customHeight="1" x14ac:dyDescent="0.2">
      <c r="A5" s="149" t="str">
        <f t="shared" si="0"/>
        <v>2.</v>
      </c>
      <c r="B5" s="150"/>
      <c r="C5" s="47" t="s">
        <v>144</v>
      </c>
      <c r="D5" s="150"/>
      <c r="E5" s="35" t="s">
        <v>129</v>
      </c>
      <c r="F5" s="150">
        <v>135</v>
      </c>
      <c r="G5" s="105">
        <f t="shared" si="1"/>
        <v>460</v>
      </c>
    </row>
    <row r="6" spans="1:7" s="31" customFormat="1" ht="14.1" customHeight="1" x14ac:dyDescent="0.2">
      <c r="A6" s="69" t="str">
        <f t="shared" si="0"/>
        <v>3.</v>
      </c>
      <c r="B6" s="103"/>
      <c r="C6" s="35" t="s">
        <v>145</v>
      </c>
      <c r="D6" s="36"/>
      <c r="E6" s="35" t="s">
        <v>129</v>
      </c>
      <c r="F6" s="36">
        <v>130</v>
      </c>
      <c r="G6" s="105">
        <f t="shared" si="1"/>
        <v>409</v>
      </c>
    </row>
    <row r="7" spans="1:7" s="31" customFormat="1" ht="14.1" customHeight="1" x14ac:dyDescent="0.2">
      <c r="A7" s="69" t="str">
        <f t="shared" si="0"/>
        <v>4.</v>
      </c>
      <c r="B7" s="103"/>
      <c r="C7" s="35" t="s">
        <v>146</v>
      </c>
      <c r="D7" s="36"/>
      <c r="E7" s="35" t="s">
        <v>118</v>
      </c>
      <c r="F7" s="36">
        <v>125</v>
      </c>
      <c r="G7" s="105">
        <f t="shared" si="1"/>
        <v>359</v>
      </c>
    </row>
    <row r="8" spans="1:7" s="31" customFormat="1" ht="14.1" customHeight="1" x14ac:dyDescent="0.2">
      <c r="A8" s="69" t="str">
        <f t="shared" si="0"/>
        <v>5.</v>
      </c>
      <c r="B8" s="103"/>
      <c r="C8" s="35" t="s">
        <v>141</v>
      </c>
      <c r="D8" s="36"/>
      <c r="E8" s="35" t="s">
        <v>118</v>
      </c>
      <c r="F8" s="36">
        <v>120</v>
      </c>
      <c r="G8" s="105">
        <f t="shared" si="1"/>
        <v>312</v>
      </c>
    </row>
    <row r="9" spans="1:7" s="31" customFormat="1" ht="14.1" customHeight="1" x14ac:dyDescent="0.2">
      <c r="A9" s="69" t="str">
        <f t="shared" si="0"/>
        <v>6.</v>
      </c>
      <c r="B9" s="103"/>
      <c r="C9" s="35" t="s">
        <v>142</v>
      </c>
      <c r="D9" s="36"/>
      <c r="E9" s="35" t="s">
        <v>118</v>
      </c>
      <c r="F9" s="36">
        <v>110</v>
      </c>
      <c r="G9" s="105">
        <f t="shared" si="1"/>
        <v>222</v>
      </c>
    </row>
    <row r="10" spans="1:7" s="31" customFormat="1" ht="14.1" customHeight="1" x14ac:dyDescent="0.2"/>
    <row r="11" spans="1:7" s="31" customFormat="1" ht="14.1" customHeight="1" x14ac:dyDescent="0.2">
      <c r="A11" s="69" t="str">
        <f t="shared" ref="A11:A42" si="2">IF(F11&gt;0,(ROW()-3)&amp;".","")</f>
        <v/>
      </c>
      <c r="B11" s="103"/>
      <c r="C11" s="35"/>
      <c r="D11" s="36"/>
      <c r="E11" s="35"/>
      <c r="F11" s="36"/>
      <c r="G11" s="105"/>
    </row>
    <row r="12" spans="1:7" s="31" customFormat="1" ht="14.1" customHeight="1" x14ac:dyDescent="0.2">
      <c r="A12" s="69" t="str">
        <f t="shared" si="2"/>
        <v/>
      </c>
      <c r="B12" s="103"/>
      <c r="C12" s="35"/>
      <c r="D12" s="36"/>
      <c r="E12" s="35"/>
      <c r="F12" s="36"/>
      <c r="G12" s="105"/>
    </row>
    <row r="13" spans="1:7" s="31" customFormat="1" ht="14.1" customHeight="1" x14ac:dyDescent="0.2">
      <c r="A13" s="149" t="str">
        <f t="shared" si="2"/>
        <v/>
      </c>
      <c r="B13" s="150"/>
      <c r="C13" s="47"/>
      <c r="D13" s="150"/>
      <c r="E13" s="47"/>
      <c r="F13" s="150"/>
      <c r="G13" s="152"/>
    </row>
    <row r="14" spans="1:7" s="31" customFormat="1" ht="14.1" customHeight="1" x14ac:dyDescent="0.2">
      <c r="A14" s="69" t="str">
        <f t="shared" si="2"/>
        <v/>
      </c>
      <c r="B14" s="103"/>
      <c r="C14" s="35"/>
      <c r="D14" s="36"/>
      <c r="E14" s="35"/>
      <c r="F14" s="36"/>
      <c r="G14" s="105"/>
    </row>
    <row r="15" spans="1:7" s="31" customFormat="1" ht="14.1" customHeight="1" x14ac:dyDescent="0.2">
      <c r="A15" s="69" t="str">
        <f t="shared" si="2"/>
        <v/>
      </c>
      <c r="B15" s="103"/>
      <c r="C15" s="35"/>
      <c r="D15" s="36"/>
      <c r="E15" s="35"/>
      <c r="F15" s="36"/>
      <c r="G15" s="105"/>
    </row>
    <row r="16" spans="1:7" s="31" customFormat="1" ht="14.1" customHeight="1" x14ac:dyDescent="0.2">
      <c r="A16" s="69" t="str">
        <f t="shared" si="2"/>
        <v/>
      </c>
      <c r="B16" s="103"/>
      <c r="C16" s="35"/>
      <c r="D16" s="36"/>
      <c r="E16" s="35"/>
      <c r="F16" s="36"/>
      <c r="G16" s="105"/>
    </row>
    <row r="17" spans="1:7" s="31" customFormat="1" ht="14.1" customHeight="1" x14ac:dyDescent="0.2">
      <c r="A17" s="69" t="str">
        <f t="shared" si="2"/>
        <v/>
      </c>
      <c r="B17" s="103"/>
      <c r="C17" s="35"/>
      <c r="D17" s="36"/>
      <c r="E17" s="35"/>
      <c r="F17" s="36"/>
      <c r="G17" s="105"/>
    </row>
    <row r="18" spans="1:7" s="31" customFormat="1" ht="14.1" customHeight="1" x14ac:dyDescent="0.2">
      <c r="A18" s="149" t="str">
        <f t="shared" si="2"/>
        <v/>
      </c>
      <c r="B18" s="150"/>
      <c r="C18" s="47"/>
      <c r="D18" s="150"/>
      <c r="E18" s="47"/>
      <c r="F18" s="150"/>
      <c r="G18" s="152"/>
    </row>
    <row r="19" spans="1:7" s="31" customFormat="1" ht="14.1" customHeight="1" x14ac:dyDescent="0.2">
      <c r="A19" s="69" t="str">
        <f t="shared" si="2"/>
        <v/>
      </c>
      <c r="B19" s="103"/>
      <c r="C19" s="35"/>
      <c r="D19" s="36"/>
      <c r="E19" s="35"/>
      <c r="F19" s="36"/>
      <c r="G19" s="105"/>
    </row>
    <row r="20" spans="1:7" s="31" customFormat="1" ht="14.1" customHeight="1" x14ac:dyDescent="0.2">
      <c r="A20" s="69" t="str">
        <f t="shared" si="2"/>
        <v/>
      </c>
      <c r="B20" s="103"/>
      <c r="C20" s="35"/>
      <c r="D20" s="36"/>
      <c r="E20" s="35"/>
      <c r="F20" s="36"/>
      <c r="G20" s="105" t="str">
        <f t="shared" ref="G20:G42" si="3">IF(F20&gt;0,(INT(POWER(F20-75,1.348)*1.84523)),"")</f>
        <v/>
      </c>
    </row>
    <row r="21" spans="1:7" s="31" customFormat="1" ht="14.1" customHeight="1" x14ac:dyDescent="0.2">
      <c r="A21" s="69" t="str">
        <f t="shared" si="2"/>
        <v/>
      </c>
      <c r="B21" s="103"/>
      <c r="C21" s="35"/>
      <c r="D21" s="36"/>
      <c r="E21" s="35"/>
      <c r="F21" s="36"/>
      <c r="G21" s="105" t="str">
        <f t="shared" si="3"/>
        <v/>
      </c>
    </row>
    <row r="22" spans="1:7" s="31" customFormat="1" ht="14.1" customHeight="1" x14ac:dyDescent="0.2">
      <c r="A22" s="69" t="str">
        <f t="shared" si="2"/>
        <v/>
      </c>
      <c r="B22" s="103"/>
      <c r="C22" s="35"/>
      <c r="D22" s="36"/>
      <c r="E22" s="35"/>
      <c r="F22" s="36"/>
      <c r="G22" s="105" t="str">
        <f t="shared" si="3"/>
        <v/>
      </c>
    </row>
    <row r="23" spans="1:7" s="31" customFormat="1" ht="14.1" customHeight="1" x14ac:dyDescent="0.2">
      <c r="A23" s="69" t="str">
        <f t="shared" si="2"/>
        <v/>
      </c>
      <c r="B23" s="103"/>
      <c r="C23" s="35"/>
      <c r="D23" s="36"/>
      <c r="E23" s="35"/>
      <c r="F23" s="36"/>
      <c r="G23" s="105" t="str">
        <f t="shared" si="3"/>
        <v/>
      </c>
    </row>
    <row r="24" spans="1:7" s="31" customFormat="1" ht="14.1" customHeight="1" x14ac:dyDescent="0.2">
      <c r="A24" s="69" t="str">
        <f t="shared" si="2"/>
        <v/>
      </c>
      <c r="B24" s="103"/>
      <c r="C24" s="35"/>
      <c r="D24" s="36"/>
      <c r="E24" s="35"/>
      <c r="F24" s="36"/>
      <c r="G24" s="105" t="str">
        <f t="shared" si="3"/>
        <v/>
      </c>
    </row>
    <row r="25" spans="1:7" s="31" customFormat="1" ht="14.1" customHeight="1" x14ac:dyDescent="0.2">
      <c r="A25" s="70" t="str">
        <f t="shared" si="2"/>
        <v/>
      </c>
      <c r="B25" s="104"/>
      <c r="C25" s="38"/>
      <c r="D25" s="39"/>
      <c r="E25" s="38"/>
      <c r="F25" s="39"/>
      <c r="G25" s="105" t="str">
        <f t="shared" si="3"/>
        <v/>
      </c>
    </row>
    <row r="26" spans="1:7" s="31" customFormat="1" ht="14.1" customHeight="1" x14ac:dyDescent="0.2">
      <c r="A26" s="69" t="str">
        <f t="shared" si="2"/>
        <v/>
      </c>
      <c r="B26" s="103"/>
      <c r="C26" s="35"/>
      <c r="D26" s="36"/>
      <c r="E26" s="35"/>
      <c r="F26" s="36"/>
      <c r="G26" s="105" t="str">
        <f t="shared" si="3"/>
        <v/>
      </c>
    </row>
    <row r="27" spans="1:7" s="31" customFormat="1" ht="14.1" customHeight="1" x14ac:dyDescent="0.2">
      <c r="A27" s="69" t="str">
        <f t="shared" si="2"/>
        <v/>
      </c>
      <c r="B27" s="103"/>
      <c r="C27" s="35"/>
      <c r="D27" s="36"/>
      <c r="E27" s="35"/>
      <c r="F27" s="36"/>
      <c r="G27" s="105" t="str">
        <f t="shared" si="3"/>
        <v/>
      </c>
    </row>
    <row r="28" spans="1:7" s="31" customFormat="1" ht="14.1" customHeight="1" x14ac:dyDescent="0.2">
      <c r="A28" s="69" t="str">
        <f t="shared" si="2"/>
        <v/>
      </c>
      <c r="B28" s="103"/>
      <c r="C28" s="35"/>
      <c r="D28" s="36"/>
      <c r="E28" s="35"/>
      <c r="F28" s="36"/>
      <c r="G28" s="105" t="str">
        <f t="shared" si="3"/>
        <v/>
      </c>
    </row>
    <row r="29" spans="1:7" s="31" customFormat="1" ht="14.1" customHeight="1" x14ac:dyDescent="0.2">
      <c r="A29" s="69" t="str">
        <f t="shared" si="2"/>
        <v/>
      </c>
      <c r="B29" s="103"/>
      <c r="C29" s="35"/>
      <c r="D29" s="36"/>
      <c r="E29" s="35"/>
      <c r="F29" s="36"/>
      <c r="G29" s="105" t="str">
        <f t="shared" si="3"/>
        <v/>
      </c>
    </row>
    <row r="30" spans="1:7" s="31" customFormat="1" ht="14.1" customHeight="1" x14ac:dyDescent="0.2">
      <c r="A30" s="69" t="str">
        <f t="shared" si="2"/>
        <v/>
      </c>
      <c r="B30" s="103"/>
      <c r="C30" s="35"/>
      <c r="D30" s="36"/>
      <c r="E30" s="35"/>
      <c r="F30" s="36"/>
      <c r="G30" s="105" t="str">
        <f t="shared" si="3"/>
        <v/>
      </c>
    </row>
    <row r="31" spans="1:7" s="31" customFormat="1" ht="14.1" customHeight="1" x14ac:dyDescent="0.2">
      <c r="A31" s="69" t="str">
        <f t="shared" si="2"/>
        <v/>
      </c>
      <c r="B31" s="103"/>
      <c r="C31" s="35"/>
      <c r="D31" s="36"/>
      <c r="E31" s="35"/>
      <c r="F31" s="36"/>
      <c r="G31" s="105" t="str">
        <f t="shared" si="3"/>
        <v/>
      </c>
    </row>
    <row r="32" spans="1:7" s="31" customFormat="1" ht="14.1" customHeight="1" x14ac:dyDescent="0.2">
      <c r="A32" s="69" t="str">
        <f t="shared" si="2"/>
        <v/>
      </c>
      <c r="B32" s="103"/>
      <c r="C32" s="35"/>
      <c r="D32" s="36"/>
      <c r="E32" s="35"/>
      <c r="F32" s="36"/>
      <c r="G32" s="105" t="str">
        <f t="shared" si="3"/>
        <v/>
      </c>
    </row>
    <row r="33" spans="1:7" s="31" customFormat="1" ht="14.1" customHeight="1" x14ac:dyDescent="0.2">
      <c r="A33" s="69" t="str">
        <f t="shared" si="2"/>
        <v/>
      </c>
      <c r="B33" s="103"/>
      <c r="C33" s="35"/>
      <c r="D33" s="36"/>
      <c r="E33" s="35"/>
      <c r="F33" s="36"/>
      <c r="G33" s="105" t="str">
        <f t="shared" si="3"/>
        <v/>
      </c>
    </row>
    <row r="34" spans="1:7" s="31" customFormat="1" ht="14.1" customHeight="1" x14ac:dyDescent="0.2">
      <c r="A34" s="69" t="str">
        <f t="shared" si="2"/>
        <v/>
      </c>
      <c r="B34" s="103"/>
      <c r="C34" s="35"/>
      <c r="D34" s="36"/>
      <c r="E34" s="35"/>
      <c r="F34" s="36"/>
      <c r="G34" s="105" t="str">
        <f t="shared" si="3"/>
        <v/>
      </c>
    </row>
    <row r="35" spans="1:7" s="31" customFormat="1" ht="14.1" customHeight="1" x14ac:dyDescent="0.2">
      <c r="A35" s="69" t="str">
        <f t="shared" si="2"/>
        <v/>
      </c>
      <c r="B35" s="103"/>
      <c r="C35" s="35"/>
      <c r="D35" s="36"/>
      <c r="E35" s="35"/>
      <c r="F35" s="36"/>
      <c r="G35" s="105" t="str">
        <f t="shared" si="3"/>
        <v/>
      </c>
    </row>
    <row r="36" spans="1:7" s="31" customFormat="1" ht="14.1" customHeight="1" x14ac:dyDescent="0.2">
      <c r="A36" s="69" t="str">
        <f t="shared" si="2"/>
        <v/>
      </c>
      <c r="B36" s="103"/>
      <c r="C36" s="35"/>
      <c r="D36" s="36"/>
      <c r="E36" s="35"/>
      <c r="F36" s="36"/>
      <c r="G36" s="105" t="str">
        <f t="shared" si="3"/>
        <v/>
      </c>
    </row>
    <row r="37" spans="1:7" s="31" customFormat="1" ht="14.1" customHeight="1" x14ac:dyDescent="0.2">
      <c r="A37" s="69" t="str">
        <f t="shared" si="2"/>
        <v/>
      </c>
      <c r="B37" s="103"/>
      <c r="C37" s="35"/>
      <c r="D37" s="36"/>
      <c r="E37" s="35"/>
      <c r="F37" s="36"/>
      <c r="G37" s="105" t="str">
        <f t="shared" si="3"/>
        <v/>
      </c>
    </row>
    <row r="38" spans="1:7" s="31" customFormat="1" ht="14.1" customHeight="1" x14ac:dyDescent="0.2">
      <c r="A38" s="69" t="str">
        <f t="shared" si="2"/>
        <v/>
      </c>
      <c r="B38" s="103"/>
      <c r="C38" s="35"/>
      <c r="D38" s="36"/>
      <c r="E38" s="35"/>
      <c r="F38" s="36"/>
      <c r="G38" s="105" t="str">
        <f t="shared" si="3"/>
        <v/>
      </c>
    </row>
    <row r="39" spans="1:7" s="31" customFormat="1" ht="14.1" customHeight="1" x14ac:dyDescent="0.2">
      <c r="A39" s="69" t="str">
        <f t="shared" si="2"/>
        <v/>
      </c>
      <c r="B39" s="103"/>
      <c r="C39" s="35"/>
      <c r="D39" s="36"/>
      <c r="E39" s="35"/>
      <c r="F39" s="36"/>
      <c r="G39" s="105" t="str">
        <f t="shared" si="3"/>
        <v/>
      </c>
    </row>
    <row r="40" spans="1:7" s="31" customFormat="1" ht="14.1" customHeight="1" x14ac:dyDescent="0.2">
      <c r="A40" s="69" t="str">
        <f t="shared" si="2"/>
        <v/>
      </c>
      <c r="B40" s="103"/>
      <c r="C40" s="35"/>
      <c r="D40" s="36"/>
      <c r="E40" s="35"/>
      <c r="F40" s="36"/>
      <c r="G40" s="105" t="str">
        <f t="shared" si="3"/>
        <v/>
      </c>
    </row>
    <row r="41" spans="1:7" s="31" customFormat="1" ht="14.1" customHeight="1" x14ac:dyDescent="0.2">
      <c r="A41" s="69" t="str">
        <f t="shared" si="2"/>
        <v/>
      </c>
      <c r="B41" s="103"/>
      <c r="C41" s="35"/>
      <c r="D41" s="36"/>
      <c r="E41" s="35"/>
      <c r="F41" s="36"/>
      <c r="G41" s="105" t="str">
        <f t="shared" si="3"/>
        <v/>
      </c>
    </row>
    <row r="42" spans="1:7" s="31" customFormat="1" ht="14.1" customHeight="1" thickBot="1" x14ac:dyDescent="0.25">
      <c r="A42" s="71" t="str">
        <f t="shared" si="2"/>
        <v/>
      </c>
      <c r="B42" s="106"/>
      <c r="C42" s="40"/>
      <c r="D42" s="41"/>
      <c r="E42" s="40"/>
      <c r="F42" s="41"/>
      <c r="G42" s="105" t="str">
        <f t="shared" si="3"/>
        <v/>
      </c>
    </row>
  </sheetData>
  <sortState ref="A4:G10">
    <sortCondition descending="1" ref="G10"/>
  </sortState>
  <dataValidations count="2">
    <dataValidation allowBlank="1" showInputMessage="1" showErrorMessage="1" prompt="Buňka obsahuje vzorec. Nevyplňovat!" sqref="A11:A42 A4:A9"/>
    <dataValidation allowBlank="1" showInputMessage="1" showErrorMessage="1" prompt="Buňka obsahuje vzorec, NEPŘEPSAT!" sqref="G11:G42 G4:G9"/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L48"/>
  <sheetViews>
    <sheetView workbookViewId="0">
      <selection activeCell="C10" sqref="C10"/>
    </sheetView>
  </sheetViews>
  <sheetFormatPr defaultRowHeight="12.75" x14ac:dyDescent="0.2"/>
  <cols>
    <col min="1" max="2" width="5.28515625" customWidth="1"/>
    <col min="3" max="3" width="26.42578125" customWidth="1"/>
    <col min="4" max="4" width="7.28515625" style="21" customWidth="1"/>
    <col min="5" max="5" width="26.42578125" customWidth="1"/>
    <col min="6" max="6" width="9.28515625" style="52" customWidth="1"/>
    <col min="7" max="7" width="9.140625" style="21" customWidth="1"/>
  </cols>
  <sheetData>
    <row r="2" spans="1:12" s="28" customFormat="1" ht="29.25" customHeight="1" x14ac:dyDescent="0.2">
      <c r="A2" s="23" t="s">
        <v>28</v>
      </c>
      <c r="B2" s="23"/>
      <c r="C2" s="24"/>
      <c r="D2" s="33"/>
      <c r="E2" s="25"/>
      <c r="F2" s="50"/>
      <c r="G2" s="27" t="s">
        <v>36</v>
      </c>
    </row>
    <row r="3" spans="1:12" s="31" customFormat="1" ht="23.25" customHeight="1" thickBot="1" x14ac:dyDescent="0.25">
      <c r="A3" s="29"/>
      <c r="B3" s="102" t="s">
        <v>51</v>
      </c>
      <c r="C3" s="29" t="s">
        <v>22</v>
      </c>
      <c r="D3" s="34" t="s">
        <v>26</v>
      </c>
      <c r="E3" s="29" t="s">
        <v>50</v>
      </c>
      <c r="F3" s="51" t="s">
        <v>23</v>
      </c>
      <c r="G3" s="30" t="s">
        <v>24</v>
      </c>
    </row>
    <row r="4" spans="1:12" s="31" customFormat="1" ht="14.1" customHeight="1" x14ac:dyDescent="0.2">
      <c r="A4" s="69" t="str">
        <f t="shared" ref="A4:A9" si="0">IF(F4&gt;0,(ROW()-3)&amp;".","")</f>
        <v>1.</v>
      </c>
      <c r="B4" s="103"/>
      <c r="C4" s="35" t="s">
        <v>133</v>
      </c>
      <c r="D4" s="36"/>
      <c r="E4" s="35" t="s">
        <v>129</v>
      </c>
      <c r="F4" s="53">
        <v>9.61</v>
      </c>
      <c r="G4" s="105">
        <f t="shared" ref="G4:G9" si="1">IF(F4&gt;0,(INT(POWER(F4-1.5,1.05)*56.0211)),"")</f>
        <v>504</v>
      </c>
      <c r="H4" s="110" t="s">
        <v>52</v>
      </c>
      <c r="I4" s="111"/>
      <c r="J4" s="111"/>
      <c r="K4" s="111"/>
      <c r="L4" s="111"/>
    </row>
    <row r="5" spans="1:12" s="31" customFormat="1" ht="14.1" customHeight="1" x14ac:dyDescent="0.2">
      <c r="A5" s="69" t="str">
        <f t="shared" si="0"/>
        <v>2.</v>
      </c>
      <c r="B5" s="103"/>
      <c r="C5" s="35" t="s">
        <v>135</v>
      </c>
      <c r="D5" s="36"/>
      <c r="E5" s="35" t="s">
        <v>118</v>
      </c>
      <c r="F5" s="53">
        <v>7.49</v>
      </c>
      <c r="G5" s="105">
        <f t="shared" si="1"/>
        <v>366</v>
      </c>
      <c r="H5" s="111" t="s">
        <v>53</v>
      </c>
      <c r="I5" s="111"/>
      <c r="J5" s="111"/>
      <c r="K5" s="111"/>
      <c r="L5" s="111"/>
    </row>
    <row r="6" spans="1:12" s="31" customFormat="1" ht="14.1" customHeight="1" x14ac:dyDescent="0.2">
      <c r="A6" s="69" t="str">
        <f t="shared" si="0"/>
        <v>3.</v>
      </c>
      <c r="B6" s="103"/>
      <c r="C6" s="35" t="s">
        <v>134</v>
      </c>
      <c r="D6" s="36"/>
      <c r="E6" s="35" t="s">
        <v>129</v>
      </c>
      <c r="F6" s="53">
        <v>7.06</v>
      </c>
      <c r="G6" s="105">
        <f t="shared" si="1"/>
        <v>339</v>
      </c>
      <c r="H6" s="47" t="s">
        <v>31</v>
      </c>
      <c r="I6" s="47"/>
      <c r="J6" s="47"/>
      <c r="K6" s="47"/>
      <c r="L6" s="112"/>
    </row>
    <row r="7" spans="1:12" s="31" customFormat="1" ht="14.1" customHeight="1" x14ac:dyDescent="0.2">
      <c r="A7" s="149" t="str">
        <f t="shared" si="0"/>
        <v>4.</v>
      </c>
      <c r="B7" s="150"/>
      <c r="C7" s="47" t="s">
        <v>136</v>
      </c>
      <c r="D7" s="150"/>
      <c r="E7" s="47" t="s">
        <v>118</v>
      </c>
      <c r="F7" s="155">
        <v>6.84</v>
      </c>
      <c r="G7" s="152">
        <f t="shared" si="1"/>
        <v>325</v>
      </c>
      <c r="H7" s="113" t="s">
        <v>54</v>
      </c>
      <c r="I7" s="113"/>
      <c r="J7" s="113"/>
      <c r="K7" s="113"/>
      <c r="L7" s="112"/>
    </row>
    <row r="8" spans="1:12" s="31" customFormat="1" ht="14.1" customHeight="1" x14ac:dyDescent="0.2">
      <c r="A8" s="69" t="str">
        <f t="shared" si="0"/>
        <v>5.</v>
      </c>
      <c r="B8" s="103"/>
      <c r="C8" s="35" t="s">
        <v>127</v>
      </c>
      <c r="D8" s="36"/>
      <c r="E8" s="35" t="s">
        <v>129</v>
      </c>
      <c r="F8" s="53">
        <v>6.25</v>
      </c>
      <c r="G8" s="105">
        <f t="shared" si="1"/>
        <v>287</v>
      </c>
      <c r="H8" s="113" t="s">
        <v>55</v>
      </c>
      <c r="I8" s="113"/>
      <c r="J8" s="113"/>
      <c r="K8" s="113"/>
      <c r="L8" s="112"/>
    </row>
    <row r="9" spans="1:12" s="31" customFormat="1" ht="14.1" customHeight="1" x14ac:dyDescent="0.2">
      <c r="A9" s="69" t="str">
        <f t="shared" si="0"/>
        <v>6.</v>
      </c>
      <c r="B9" s="103"/>
      <c r="C9" s="35" t="s">
        <v>137</v>
      </c>
      <c r="D9" s="36"/>
      <c r="E9" s="35" t="s">
        <v>118</v>
      </c>
      <c r="F9" s="53">
        <v>6.1</v>
      </c>
      <c r="G9" s="105">
        <f t="shared" si="1"/>
        <v>278</v>
      </c>
      <c r="H9" s="47" t="s">
        <v>27</v>
      </c>
      <c r="I9" s="47"/>
      <c r="J9" s="47"/>
      <c r="K9" s="47"/>
      <c r="L9" s="112"/>
    </row>
    <row r="10" spans="1:12" s="31" customFormat="1" ht="14.1" customHeight="1" x14ac:dyDescent="0.2"/>
    <row r="11" spans="1:12" s="31" customFormat="1" ht="14.1" customHeight="1" x14ac:dyDescent="0.2">
      <c r="A11" s="69" t="str">
        <f t="shared" ref="A11:A30" si="2">IF(F11&gt;0,(ROW()-3)&amp;".","")</f>
        <v/>
      </c>
      <c r="B11" s="103"/>
      <c r="C11" s="35"/>
      <c r="D11" s="36"/>
      <c r="E11" s="35"/>
      <c r="F11" s="53"/>
      <c r="G11" s="105" t="str">
        <f t="shared" ref="G11:G47" si="3">IF(F11&gt;0,(INT(POWER(F11-1.5,1.05)*56.0211)),"")</f>
        <v/>
      </c>
    </row>
    <row r="12" spans="1:12" s="31" customFormat="1" ht="14.1" customHeight="1" x14ac:dyDescent="0.2">
      <c r="A12" s="69" t="str">
        <f t="shared" si="2"/>
        <v/>
      </c>
      <c r="B12" s="103"/>
      <c r="C12" s="35"/>
      <c r="D12" s="36"/>
      <c r="E12" s="35"/>
      <c r="F12" s="53"/>
      <c r="G12" s="105" t="str">
        <f t="shared" si="3"/>
        <v/>
      </c>
    </row>
    <row r="13" spans="1:12" s="31" customFormat="1" ht="14.1" customHeight="1" x14ac:dyDescent="0.2">
      <c r="A13" s="149" t="str">
        <f t="shared" si="2"/>
        <v/>
      </c>
      <c r="B13" s="150"/>
      <c r="C13" s="47"/>
      <c r="D13" s="150"/>
      <c r="E13" s="47"/>
      <c r="F13" s="155"/>
      <c r="G13" s="152" t="str">
        <f t="shared" si="3"/>
        <v/>
      </c>
    </row>
    <row r="14" spans="1:12" s="31" customFormat="1" ht="14.1" customHeight="1" x14ac:dyDescent="0.2">
      <c r="A14" s="69" t="str">
        <f t="shared" si="2"/>
        <v/>
      </c>
      <c r="B14" s="103"/>
      <c r="C14" s="35"/>
      <c r="D14" s="36"/>
      <c r="E14" s="35"/>
      <c r="F14" s="53"/>
      <c r="G14" s="105" t="str">
        <f t="shared" si="3"/>
        <v/>
      </c>
    </row>
    <row r="15" spans="1:12" s="31" customFormat="1" ht="14.1" customHeight="1" x14ac:dyDescent="0.2">
      <c r="A15" s="69" t="str">
        <f t="shared" si="2"/>
        <v/>
      </c>
      <c r="B15" s="103"/>
      <c r="C15" s="35"/>
      <c r="D15" s="36"/>
      <c r="E15" s="35"/>
      <c r="F15" s="53"/>
      <c r="G15" s="105" t="str">
        <f t="shared" si="3"/>
        <v/>
      </c>
    </row>
    <row r="16" spans="1:12" s="31" customFormat="1" ht="14.1" customHeight="1" x14ac:dyDescent="0.2">
      <c r="A16" s="69" t="str">
        <f t="shared" si="2"/>
        <v/>
      </c>
      <c r="B16" s="103"/>
      <c r="C16" s="35"/>
      <c r="D16" s="36"/>
      <c r="E16" s="35"/>
      <c r="F16" s="53"/>
      <c r="G16" s="105" t="str">
        <f t="shared" si="3"/>
        <v/>
      </c>
    </row>
    <row r="17" spans="1:7" s="31" customFormat="1" ht="14.1" customHeight="1" x14ac:dyDescent="0.2">
      <c r="A17" s="69" t="str">
        <f t="shared" si="2"/>
        <v/>
      </c>
      <c r="B17" s="103"/>
      <c r="C17" s="35"/>
      <c r="D17" s="36"/>
      <c r="E17" s="35"/>
      <c r="F17" s="53"/>
      <c r="G17" s="105" t="str">
        <f t="shared" si="3"/>
        <v/>
      </c>
    </row>
    <row r="18" spans="1:7" s="31" customFormat="1" ht="14.1" customHeight="1" x14ac:dyDescent="0.2">
      <c r="A18" s="69" t="str">
        <f t="shared" si="2"/>
        <v/>
      </c>
      <c r="B18" s="103"/>
      <c r="C18" s="35"/>
      <c r="D18" s="36"/>
      <c r="E18" s="35"/>
      <c r="F18" s="53"/>
      <c r="G18" s="105" t="str">
        <f t="shared" si="3"/>
        <v/>
      </c>
    </row>
    <row r="19" spans="1:7" s="31" customFormat="1" ht="14.1" customHeight="1" x14ac:dyDescent="0.2">
      <c r="A19" s="69" t="str">
        <f t="shared" si="2"/>
        <v/>
      </c>
      <c r="B19" s="103"/>
      <c r="C19" s="35"/>
      <c r="D19" s="36"/>
      <c r="E19" s="35"/>
      <c r="F19" s="53"/>
      <c r="G19" s="105" t="str">
        <f t="shared" si="3"/>
        <v/>
      </c>
    </row>
    <row r="20" spans="1:7" s="31" customFormat="1" ht="14.1" customHeight="1" x14ac:dyDescent="0.2">
      <c r="A20" s="69" t="str">
        <f t="shared" si="2"/>
        <v/>
      </c>
      <c r="B20" s="103"/>
      <c r="C20" s="35"/>
      <c r="D20" s="36"/>
      <c r="E20" s="35"/>
      <c r="F20" s="53"/>
      <c r="G20" s="105" t="str">
        <f t="shared" si="3"/>
        <v/>
      </c>
    </row>
    <row r="21" spans="1:7" s="31" customFormat="1" ht="14.1" customHeight="1" x14ac:dyDescent="0.2">
      <c r="A21" s="69" t="str">
        <f t="shared" si="2"/>
        <v/>
      </c>
      <c r="B21" s="103"/>
      <c r="C21" s="35"/>
      <c r="D21" s="36"/>
      <c r="E21" s="35"/>
      <c r="F21" s="53"/>
      <c r="G21" s="105" t="str">
        <f t="shared" si="3"/>
        <v/>
      </c>
    </row>
    <row r="22" spans="1:7" s="31" customFormat="1" ht="14.1" customHeight="1" x14ac:dyDescent="0.2">
      <c r="A22" s="69" t="str">
        <f t="shared" si="2"/>
        <v/>
      </c>
      <c r="B22" s="103"/>
      <c r="C22" s="35"/>
      <c r="D22" s="36"/>
      <c r="E22" s="35"/>
      <c r="F22" s="53"/>
      <c r="G22" s="105" t="str">
        <f t="shared" si="3"/>
        <v/>
      </c>
    </row>
    <row r="23" spans="1:7" s="31" customFormat="1" ht="14.1" customHeight="1" x14ac:dyDescent="0.2">
      <c r="A23" s="69" t="str">
        <f t="shared" si="2"/>
        <v/>
      </c>
      <c r="B23" s="103"/>
      <c r="C23" s="35"/>
      <c r="D23" s="36"/>
      <c r="E23" s="35"/>
      <c r="F23" s="53"/>
      <c r="G23" s="105" t="str">
        <f t="shared" si="3"/>
        <v/>
      </c>
    </row>
    <row r="24" spans="1:7" s="31" customFormat="1" ht="14.1" customHeight="1" x14ac:dyDescent="0.2">
      <c r="A24" s="69" t="str">
        <f t="shared" si="2"/>
        <v/>
      </c>
      <c r="B24" s="103"/>
      <c r="F24" s="53"/>
      <c r="G24" s="105" t="str">
        <f t="shared" si="3"/>
        <v/>
      </c>
    </row>
    <row r="25" spans="1:7" s="31" customFormat="1" ht="14.1" customHeight="1" x14ac:dyDescent="0.2">
      <c r="A25" s="69" t="str">
        <f t="shared" si="2"/>
        <v/>
      </c>
      <c r="B25" s="103"/>
      <c r="C25" s="35"/>
      <c r="D25" s="36"/>
      <c r="E25" s="35"/>
      <c r="F25" s="53"/>
      <c r="G25" s="105" t="str">
        <f t="shared" si="3"/>
        <v/>
      </c>
    </row>
    <row r="26" spans="1:7" s="31" customFormat="1" ht="14.1" customHeight="1" x14ac:dyDescent="0.2">
      <c r="A26" s="69" t="str">
        <f t="shared" si="2"/>
        <v/>
      </c>
      <c r="B26" s="103"/>
      <c r="C26" s="35"/>
      <c r="D26" s="36"/>
      <c r="E26" s="35"/>
      <c r="F26" s="53"/>
      <c r="G26" s="105" t="str">
        <f t="shared" si="3"/>
        <v/>
      </c>
    </row>
    <row r="27" spans="1:7" s="31" customFormat="1" ht="14.1" customHeight="1" x14ac:dyDescent="0.2">
      <c r="A27" s="69" t="str">
        <f t="shared" si="2"/>
        <v/>
      </c>
      <c r="B27" s="103"/>
      <c r="C27" s="35"/>
      <c r="D27" s="36"/>
      <c r="E27" s="35"/>
      <c r="F27" s="53"/>
      <c r="G27" s="105" t="str">
        <f t="shared" si="3"/>
        <v/>
      </c>
    </row>
    <row r="28" spans="1:7" s="31" customFormat="1" ht="14.1" customHeight="1" x14ac:dyDescent="0.2">
      <c r="A28" s="69" t="str">
        <f t="shared" si="2"/>
        <v/>
      </c>
      <c r="B28" s="103"/>
      <c r="C28" s="35"/>
      <c r="D28" s="36"/>
      <c r="E28" s="35"/>
      <c r="F28" s="53"/>
      <c r="G28" s="105" t="str">
        <f t="shared" si="3"/>
        <v/>
      </c>
    </row>
    <row r="29" spans="1:7" s="31" customFormat="1" ht="14.1" customHeight="1" x14ac:dyDescent="0.2">
      <c r="A29" s="69" t="str">
        <f t="shared" si="2"/>
        <v/>
      </c>
      <c r="B29" s="103"/>
      <c r="C29" s="35"/>
      <c r="D29" s="36"/>
      <c r="E29" s="35"/>
      <c r="F29" s="53"/>
      <c r="G29" s="105" t="str">
        <f t="shared" si="3"/>
        <v/>
      </c>
    </row>
    <row r="30" spans="1:7" s="31" customFormat="1" ht="14.1" customHeight="1" x14ac:dyDescent="0.2">
      <c r="A30" s="70" t="str">
        <f t="shared" si="2"/>
        <v/>
      </c>
      <c r="B30" s="104"/>
      <c r="C30" s="38"/>
      <c r="D30" s="39"/>
      <c r="E30" s="38"/>
      <c r="F30" s="54"/>
      <c r="G30" s="105" t="str">
        <f t="shared" si="3"/>
        <v/>
      </c>
    </row>
    <row r="31" spans="1:7" s="31" customFormat="1" ht="14.1" customHeight="1" x14ac:dyDescent="0.2">
      <c r="A31" s="69" t="str">
        <f t="shared" ref="A31:A47" si="4">IF(F31&gt;0,(ROW()-3)&amp;".","")</f>
        <v/>
      </c>
      <c r="B31" s="103"/>
      <c r="C31" s="35"/>
      <c r="D31" s="36"/>
      <c r="E31" s="35"/>
      <c r="F31" s="53"/>
      <c r="G31" s="105" t="str">
        <f t="shared" si="3"/>
        <v/>
      </c>
    </row>
    <row r="32" spans="1:7" s="31" customFormat="1" ht="14.1" customHeight="1" x14ac:dyDescent="0.2">
      <c r="A32" s="69" t="str">
        <f t="shared" si="4"/>
        <v/>
      </c>
      <c r="B32" s="103"/>
      <c r="C32" s="35"/>
      <c r="D32" s="36"/>
      <c r="E32" s="35"/>
      <c r="F32" s="53"/>
      <c r="G32" s="105" t="str">
        <f t="shared" si="3"/>
        <v/>
      </c>
    </row>
    <row r="33" spans="1:7" s="31" customFormat="1" ht="14.1" customHeight="1" x14ac:dyDescent="0.2">
      <c r="A33" s="69" t="str">
        <f t="shared" si="4"/>
        <v/>
      </c>
      <c r="B33" s="103"/>
      <c r="C33" s="35"/>
      <c r="D33" s="36"/>
      <c r="E33" s="35"/>
      <c r="F33" s="53"/>
      <c r="G33" s="105" t="str">
        <f t="shared" si="3"/>
        <v/>
      </c>
    </row>
    <row r="34" spans="1:7" s="31" customFormat="1" ht="14.1" customHeight="1" x14ac:dyDescent="0.2">
      <c r="A34" s="69" t="str">
        <f t="shared" si="4"/>
        <v/>
      </c>
      <c r="B34" s="103"/>
      <c r="C34" s="35"/>
      <c r="D34" s="36"/>
      <c r="E34" s="35"/>
      <c r="F34" s="53"/>
      <c r="G34" s="105" t="str">
        <f t="shared" si="3"/>
        <v/>
      </c>
    </row>
    <row r="35" spans="1:7" s="31" customFormat="1" ht="14.1" customHeight="1" x14ac:dyDescent="0.2">
      <c r="A35" s="69" t="str">
        <f t="shared" si="4"/>
        <v/>
      </c>
      <c r="B35" s="103"/>
      <c r="C35" s="35"/>
      <c r="D35" s="36"/>
      <c r="E35" s="35"/>
      <c r="F35" s="53"/>
      <c r="G35" s="105" t="str">
        <f t="shared" si="3"/>
        <v/>
      </c>
    </row>
    <row r="36" spans="1:7" s="31" customFormat="1" ht="14.1" customHeight="1" x14ac:dyDescent="0.2">
      <c r="A36" s="69" t="str">
        <f t="shared" si="4"/>
        <v/>
      </c>
      <c r="B36" s="103"/>
      <c r="C36" s="35"/>
      <c r="D36" s="36"/>
      <c r="E36" s="35"/>
      <c r="F36" s="53"/>
      <c r="G36" s="105" t="str">
        <f t="shared" si="3"/>
        <v/>
      </c>
    </row>
    <row r="37" spans="1:7" s="31" customFormat="1" ht="14.1" customHeight="1" x14ac:dyDescent="0.2">
      <c r="A37" s="69" t="str">
        <f t="shared" si="4"/>
        <v/>
      </c>
      <c r="B37" s="103"/>
      <c r="C37" s="35"/>
      <c r="D37" s="36"/>
      <c r="E37" s="35"/>
      <c r="F37" s="53"/>
      <c r="G37" s="105" t="str">
        <f t="shared" si="3"/>
        <v/>
      </c>
    </row>
    <row r="38" spans="1:7" s="31" customFormat="1" ht="14.1" customHeight="1" x14ac:dyDescent="0.2">
      <c r="A38" s="69" t="str">
        <f t="shared" si="4"/>
        <v/>
      </c>
      <c r="B38" s="103"/>
      <c r="C38" s="35"/>
      <c r="D38" s="36"/>
      <c r="E38" s="35"/>
      <c r="F38" s="53"/>
      <c r="G38" s="105" t="str">
        <f t="shared" si="3"/>
        <v/>
      </c>
    </row>
    <row r="39" spans="1:7" s="31" customFormat="1" ht="14.1" customHeight="1" x14ac:dyDescent="0.2">
      <c r="A39" s="69" t="str">
        <f t="shared" si="4"/>
        <v/>
      </c>
      <c r="B39" s="103"/>
      <c r="C39" s="35"/>
      <c r="D39" s="36"/>
      <c r="E39" s="35"/>
      <c r="F39" s="53"/>
      <c r="G39" s="105" t="str">
        <f t="shared" si="3"/>
        <v/>
      </c>
    </row>
    <row r="40" spans="1:7" s="31" customFormat="1" ht="14.1" customHeight="1" x14ac:dyDescent="0.2">
      <c r="A40" s="69" t="str">
        <f t="shared" si="4"/>
        <v/>
      </c>
      <c r="B40" s="103"/>
      <c r="C40" s="35"/>
      <c r="D40" s="36"/>
      <c r="E40" s="35"/>
      <c r="F40" s="53"/>
      <c r="G40" s="105" t="str">
        <f t="shared" si="3"/>
        <v/>
      </c>
    </row>
    <row r="41" spans="1:7" s="31" customFormat="1" ht="14.1" customHeight="1" x14ac:dyDescent="0.2">
      <c r="A41" s="69" t="str">
        <f t="shared" si="4"/>
        <v/>
      </c>
      <c r="B41" s="103"/>
      <c r="C41" s="35"/>
      <c r="D41" s="36"/>
      <c r="E41" s="35"/>
      <c r="F41" s="53"/>
      <c r="G41" s="105" t="str">
        <f t="shared" si="3"/>
        <v/>
      </c>
    </row>
    <row r="42" spans="1:7" s="31" customFormat="1" ht="14.1" customHeight="1" x14ac:dyDescent="0.2">
      <c r="A42" s="69" t="str">
        <f t="shared" si="4"/>
        <v/>
      </c>
      <c r="B42" s="103"/>
      <c r="C42" s="35"/>
      <c r="D42" s="36"/>
      <c r="E42" s="35"/>
      <c r="F42" s="53"/>
      <c r="G42" s="105" t="str">
        <f t="shared" si="3"/>
        <v/>
      </c>
    </row>
    <row r="43" spans="1:7" s="31" customFormat="1" ht="14.1" customHeight="1" x14ac:dyDescent="0.2">
      <c r="A43" s="69" t="str">
        <f t="shared" si="4"/>
        <v/>
      </c>
      <c r="B43" s="103"/>
      <c r="C43" s="35"/>
      <c r="D43" s="36"/>
      <c r="E43" s="35"/>
      <c r="F43" s="53"/>
      <c r="G43" s="105" t="str">
        <f t="shared" si="3"/>
        <v/>
      </c>
    </row>
    <row r="44" spans="1:7" s="31" customFormat="1" ht="14.1" customHeight="1" x14ac:dyDescent="0.2">
      <c r="A44" s="69" t="str">
        <f t="shared" si="4"/>
        <v/>
      </c>
      <c r="B44" s="103"/>
      <c r="C44" s="35"/>
      <c r="D44" s="36"/>
      <c r="E44" s="35"/>
      <c r="F44" s="53"/>
      <c r="G44" s="105" t="str">
        <f t="shared" si="3"/>
        <v/>
      </c>
    </row>
    <row r="45" spans="1:7" s="31" customFormat="1" ht="14.1" customHeight="1" x14ac:dyDescent="0.2">
      <c r="A45" s="69" t="str">
        <f t="shared" si="4"/>
        <v/>
      </c>
      <c r="B45" s="103"/>
      <c r="C45" s="35"/>
      <c r="D45" s="36"/>
      <c r="E45" s="35"/>
      <c r="F45" s="53"/>
      <c r="G45" s="105" t="str">
        <f t="shared" si="3"/>
        <v/>
      </c>
    </row>
    <row r="46" spans="1:7" s="31" customFormat="1" ht="14.1" customHeight="1" x14ac:dyDescent="0.2">
      <c r="A46" s="69" t="str">
        <f t="shared" si="4"/>
        <v/>
      </c>
      <c r="B46" s="103"/>
      <c r="C46" s="35"/>
      <c r="D46" s="36"/>
      <c r="E46" s="35"/>
      <c r="F46" s="53"/>
      <c r="G46" s="105" t="str">
        <f t="shared" si="3"/>
        <v/>
      </c>
    </row>
    <row r="47" spans="1:7" s="31" customFormat="1" ht="14.1" customHeight="1" thickBot="1" x14ac:dyDescent="0.25">
      <c r="A47" s="71" t="str">
        <f t="shared" si="4"/>
        <v/>
      </c>
      <c r="B47" s="106"/>
      <c r="C47" s="40"/>
      <c r="D47" s="41"/>
      <c r="E47" s="40"/>
      <c r="F47" s="55"/>
      <c r="G47" s="105" t="str">
        <f t="shared" si="3"/>
        <v/>
      </c>
    </row>
    <row r="48" spans="1:7" s="31" customFormat="1" ht="14.1" customHeight="1" x14ac:dyDescent="0.2">
      <c r="A48"/>
      <c r="B48"/>
      <c r="C48"/>
      <c r="D48" s="21"/>
      <c r="E48"/>
      <c r="F48" s="52"/>
      <c r="G48" s="21"/>
    </row>
  </sheetData>
  <sortState ref="A4:G9">
    <sortCondition descending="1" ref="G9"/>
  </sortState>
  <phoneticPr fontId="0" type="noConversion"/>
  <dataValidations count="2">
    <dataValidation allowBlank="1" showInputMessage="1" showErrorMessage="1" prompt="Buňka obsahuje vzorec, NEPŘEPSAT!" sqref="G11:G47 G4:G9"/>
    <dataValidation allowBlank="1" showInputMessage="1" showErrorMessage="1" prompt="Buňka obsahuje vzorec. Nevyplňovat!" sqref="A11:A47 A4:A9"/>
  </dataValidations>
  <pageMargins left="0.39370078740157483" right="0.39370078740157483" top="0.59055118110236227" bottom="0.59055118110236227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L34"/>
  <sheetViews>
    <sheetView workbookViewId="0">
      <selection activeCell="D4" sqref="D4"/>
    </sheetView>
  </sheetViews>
  <sheetFormatPr defaultRowHeight="12.75" x14ac:dyDescent="0.2"/>
  <cols>
    <col min="1" max="1" width="5.28515625" customWidth="1"/>
    <col min="2" max="2" width="29.140625" customWidth="1"/>
    <col min="3" max="3" width="37.7109375" customWidth="1"/>
    <col min="4" max="4" width="4.42578125" style="21" customWidth="1"/>
    <col min="5" max="5" width="1" style="21" customWidth="1"/>
    <col min="6" max="6" width="5" style="58" customWidth="1"/>
    <col min="7" max="7" width="8.5703125" style="21" customWidth="1"/>
  </cols>
  <sheetData>
    <row r="2" spans="1:12" s="28" customFormat="1" ht="29.25" customHeight="1" x14ac:dyDescent="0.2">
      <c r="A2" s="23" t="s">
        <v>29</v>
      </c>
      <c r="B2" s="24"/>
      <c r="C2" s="25"/>
      <c r="D2" s="26"/>
      <c r="E2" s="26"/>
      <c r="F2" s="56"/>
      <c r="G2" s="27" t="s">
        <v>37</v>
      </c>
    </row>
    <row r="3" spans="1:12" s="31" customFormat="1" ht="23.25" customHeight="1" thickBot="1" x14ac:dyDescent="0.25">
      <c r="A3" s="29"/>
      <c r="B3" s="29" t="s">
        <v>50</v>
      </c>
      <c r="C3" s="29" t="s">
        <v>30</v>
      </c>
      <c r="D3" s="32"/>
      <c r="E3" s="30" t="s">
        <v>23</v>
      </c>
      <c r="F3" s="57"/>
      <c r="G3" s="30" t="s">
        <v>24</v>
      </c>
    </row>
    <row r="4" spans="1:12" s="31" customFormat="1" ht="18" customHeight="1" x14ac:dyDescent="0.2">
      <c r="A4" s="149" t="str">
        <f>IF(D4&gt;0,(ROW()-3)&amp;".","")</f>
        <v/>
      </c>
      <c r="B4" s="156" t="s">
        <v>118</v>
      </c>
      <c r="C4" s="47"/>
      <c r="D4" s="150"/>
      <c r="E4" s="153"/>
      <c r="F4" s="154"/>
      <c r="G4" s="157" t="str">
        <f t="shared" ref="G4:G9" si="0">IF(F4&lt;&gt;"",(INT(POWER(305.5-(60*D4+F4),1.85)*0.08713)),"")</f>
        <v/>
      </c>
      <c r="H4" s="111" t="s">
        <v>53</v>
      </c>
      <c r="I4" s="111"/>
      <c r="J4" s="111"/>
      <c r="K4" s="111"/>
      <c r="L4" s="111"/>
    </row>
    <row r="5" spans="1:12" s="31" customFormat="1" ht="18" customHeight="1" x14ac:dyDescent="0.2">
      <c r="A5" s="69" t="str">
        <f>IF(D5&gt;0,(ROW()-3)&amp;".","")</f>
        <v/>
      </c>
      <c r="B5" s="134" t="s">
        <v>119</v>
      </c>
      <c r="C5" s="35"/>
      <c r="D5" s="35"/>
      <c r="E5" s="66" t="str">
        <f>IF(F5=0,"",":")</f>
        <v/>
      </c>
      <c r="F5" s="59"/>
      <c r="G5" s="107" t="str">
        <f t="shared" si="0"/>
        <v/>
      </c>
      <c r="H5" s="47" t="s">
        <v>31</v>
      </c>
      <c r="I5" s="47"/>
      <c r="J5" s="47"/>
      <c r="K5" s="47"/>
      <c r="L5" s="112"/>
    </row>
    <row r="6" spans="1:12" s="31" customFormat="1" ht="18" customHeight="1" x14ac:dyDescent="0.2">
      <c r="A6" s="69" t="str">
        <f>IF(D6&gt;0,(ROW()-3)&amp;".","")</f>
        <v/>
      </c>
      <c r="B6" s="134" t="s">
        <v>120</v>
      </c>
      <c r="C6" s="35"/>
      <c r="D6" s="62"/>
      <c r="E6" s="66" t="str">
        <f>IF(F6=0,"",":")</f>
        <v/>
      </c>
      <c r="F6" s="59"/>
      <c r="G6" s="107" t="str">
        <f t="shared" si="0"/>
        <v/>
      </c>
      <c r="H6" s="113" t="s">
        <v>54</v>
      </c>
      <c r="I6" s="113"/>
      <c r="J6" s="113"/>
      <c r="K6" s="113"/>
      <c r="L6" s="112"/>
    </row>
    <row r="7" spans="1:12" s="31" customFormat="1" ht="18" customHeight="1" x14ac:dyDescent="0.2">
      <c r="A7" s="69" t="str">
        <f>IF(D7&gt;0,(ROW()-3)&amp;".","")</f>
        <v/>
      </c>
      <c r="B7" s="134"/>
      <c r="C7" s="35"/>
      <c r="D7" s="62"/>
      <c r="E7" s="66"/>
      <c r="F7" s="59"/>
      <c r="G7" s="107" t="str">
        <f t="shared" si="0"/>
        <v/>
      </c>
      <c r="H7" s="113" t="s">
        <v>55</v>
      </c>
      <c r="I7" s="113"/>
      <c r="J7" s="113"/>
      <c r="K7" s="113"/>
      <c r="L7" s="112"/>
    </row>
    <row r="8" spans="1:12" s="31" customFormat="1" ht="18" customHeight="1" x14ac:dyDescent="0.2">
      <c r="A8" s="69" t="str">
        <f>IF(D8&gt;0,(ROW()-3)&amp;".","")</f>
        <v/>
      </c>
      <c r="B8" s="134"/>
      <c r="C8" s="35"/>
      <c r="D8" s="62"/>
      <c r="E8" s="66" t="str">
        <f>IF(F8=0,"",":")</f>
        <v/>
      </c>
      <c r="F8" s="59"/>
      <c r="G8" s="107" t="str">
        <f t="shared" si="0"/>
        <v/>
      </c>
      <c r="H8" s="47" t="s">
        <v>27</v>
      </c>
      <c r="I8" s="47"/>
      <c r="J8" s="47"/>
      <c r="K8" s="47"/>
      <c r="L8" s="112"/>
    </row>
    <row r="9" spans="1:12" s="31" customFormat="1" ht="18" customHeight="1" x14ac:dyDescent="0.2">
      <c r="A9" s="69" t="str">
        <f>IF(F9&lt;&gt;"",(ROW()-3)&amp;".","")</f>
        <v/>
      </c>
      <c r="B9" s="134"/>
      <c r="C9" s="35"/>
      <c r="D9" s="62"/>
      <c r="E9" s="66" t="str">
        <f>IF(F9=0,"",":")</f>
        <v/>
      </c>
      <c r="F9" s="59"/>
      <c r="G9" s="107" t="str">
        <f t="shared" si="0"/>
        <v/>
      </c>
    </row>
    <row r="10" spans="1:12" s="31" customFormat="1" ht="18" customHeight="1" x14ac:dyDescent="0.2">
      <c r="A10" s="69" t="str">
        <f t="shared" ref="A10:A34" si="1">IF(D10&gt;0,(ROW()-3)&amp;".","")</f>
        <v/>
      </c>
      <c r="B10" s="134"/>
      <c r="C10" s="35"/>
      <c r="D10" s="62"/>
      <c r="E10" s="66" t="str">
        <f t="shared" ref="E10:E33" si="2">IF(F10=0,"",":")</f>
        <v/>
      </c>
      <c r="F10" s="59"/>
      <c r="G10" s="107" t="str">
        <f t="shared" ref="G10:G33" si="3">IF(F10&lt;&gt;"",(INT(POWER(305.5-(60*D10+F10),1.85)*0.08713)),"")</f>
        <v/>
      </c>
    </row>
    <row r="11" spans="1:12" s="31" customFormat="1" ht="18" customHeight="1" x14ac:dyDescent="0.2">
      <c r="A11" s="69" t="str">
        <f t="shared" si="1"/>
        <v/>
      </c>
      <c r="B11" s="134"/>
      <c r="C11" s="35"/>
      <c r="D11" s="63"/>
      <c r="E11" s="66" t="str">
        <f t="shared" si="2"/>
        <v/>
      </c>
      <c r="F11" s="46"/>
      <c r="G11" s="107" t="str">
        <f t="shared" si="3"/>
        <v/>
      </c>
    </row>
    <row r="12" spans="1:12" s="31" customFormat="1" ht="18" customHeight="1" x14ac:dyDescent="0.2">
      <c r="A12" s="69" t="str">
        <f t="shared" si="1"/>
        <v/>
      </c>
      <c r="B12" s="64"/>
      <c r="C12" s="35"/>
      <c r="D12" s="36"/>
      <c r="E12" s="66" t="str">
        <f t="shared" si="2"/>
        <v/>
      </c>
      <c r="F12" s="59"/>
      <c r="G12" s="107" t="str">
        <f t="shared" si="3"/>
        <v/>
      </c>
    </row>
    <row r="13" spans="1:12" s="31" customFormat="1" ht="18" customHeight="1" x14ac:dyDescent="0.2">
      <c r="A13" s="69" t="str">
        <f t="shared" si="1"/>
        <v/>
      </c>
      <c r="B13" s="64"/>
      <c r="C13" s="35"/>
      <c r="D13" s="36"/>
      <c r="E13" s="66" t="str">
        <f t="shared" si="2"/>
        <v/>
      </c>
      <c r="F13" s="59"/>
      <c r="G13" s="107" t="str">
        <f t="shared" si="3"/>
        <v/>
      </c>
    </row>
    <row r="14" spans="1:12" s="31" customFormat="1" ht="18" customHeight="1" x14ac:dyDescent="0.2">
      <c r="A14" s="69" t="str">
        <f t="shared" si="1"/>
        <v/>
      </c>
      <c r="B14" s="64"/>
      <c r="C14" s="35"/>
      <c r="D14" s="36"/>
      <c r="E14" s="66" t="str">
        <f t="shared" si="2"/>
        <v/>
      </c>
      <c r="F14" s="59"/>
      <c r="G14" s="107" t="str">
        <f t="shared" si="3"/>
        <v/>
      </c>
    </row>
    <row r="15" spans="1:12" s="31" customFormat="1" ht="18" customHeight="1" x14ac:dyDescent="0.2">
      <c r="A15" s="69" t="str">
        <f t="shared" si="1"/>
        <v/>
      </c>
      <c r="B15" s="64"/>
      <c r="C15" s="35"/>
      <c r="D15" s="36"/>
      <c r="E15" s="66" t="str">
        <f t="shared" si="2"/>
        <v/>
      </c>
      <c r="F15" s="59"/>
      <c r="G15" s="107" t="str">
        <f t="shared" si="3"/>
        <v/>
      </c>
    </row>
    <row r="16" spans="1:12" s="31" customFormat="1" ht="18" customHeight="1" x14ac:dyDescent="0.2">
      <c r="A16" s="69" t="str">
        <f t="shared" si="1"/>
        <v/>
      </c>
      <c r="B16" s="64"/>
      <c r="C16" s="35"/>
      <c r="D16" s="36"/>
      <c r="E16" s="66" t="str">
        <f t="shared" si="2"/>
        <v/>
      </c>
      <c r="F16" s="59"/>
      <c r="G16" s="107" t="str">
        <f t="shared" si="3"/>
        <v/>
      </c>
    </row>
    <row r="17" spans="1:7" s="31" customFormat="1" ht="18" customHeight="1" x14ac:dyDescent="0.2">
      <c r="A17" s="69" t="str">
        <f t="shared" si="1"/>
        <v/>
      </c>
      <c r="B17" s="64"/>
      <c r="C17" s="35"/>
      <c r="D17" s="36"/>
      <c r="E17" s="66" t="str">
        <f t="shared" si="2"/>
        <v/>
      </c>
      <c r="F17" s="59"/>
      <c r="G17" s="107" t="str">
        <f t="shared" si="3"/>
        <v/>
      </c>
    </row>
    <row r="18" spans="1:7" s="31" customFormat="1" ht="18" customHeight="1" x14ac:dyDescent="0.2">
      <c r="A18" s="69" t="str">
        <f t="shared" si="1"/>
        <v/>
      </c>
      <c r="B18" s="64"/>
      <c r="C18" s="35"/>
      <c r="D18" s="36"/>
      <c r="E18" s="66" t="str">
        <f t="shared" si="2"/>
        <v/>
      </c>
      <c r="F18" s="59"/>
      <c r="G18" s="107" t="str">
        <f t="shared" si="3"/>
        <v/>
      </c>
    </row>
    <row r="19" spans="1:7" s="31" customFormat="1" ht="18" customHeight="1" x14ac:dyDescent="0.2">
      <c r="A19" s="69" t="str">
        <f t="shared" si="1"/>
        <v/>
      </c>
      <c r="B19" s="64"/>
      <c r="C19" s="35"/>
      <c r="D19" s="36"/>
      <c r="E19" s="66" t="str">
        <f t="shared" si="2"/>
        <v/>
      </c>
      <c r="F19" s="59"/>
      <c r="G19" s="107" t="str">
        <f t="shared" si="3"/>
        <v/>
      </c>
    </row>
    <row r="20" spans="1:7" s="31" customFormat="1" ht="18" customHeight="1" x14ac:dyDescent="0.2">
      <c r="A20" s="69" t="str">
        <f t="shared" si="1"/>
        <v/>
      </c>
      <c r="B20" s="64"/>
      <c r="C20" s="35"/>
      <c r="D20" s="36"/>
      <c r="E20" s="66" t="str">
        <f t="shared" si="2"/>
        <v/>
      </c>
      <c r="F20" s="59"/>
      <c r="G20" s="107" t="str">
        <f t="shared" si="3"/>
        <v/>
      </c>
    </row>
    <row r="21" spans="1:7" s="31" customFormat="1" ht="18" customHeight="1" x14ac:dyDescent="0.2">
      <c r="A21" s="69" t="str">
        <f t="shared" si="1"/>
        <v/>
      </c>
      <c r="B21" s="64"/>
      <c r="C21" s="35"/>
      <c r="D21" s="36"/>
      <c r="E21" s="66" t="str">
        <f t="shared" si="2"/>
        <v/>
      </c>
      <c r="F21" s="59"/>
      <c r="G21" s="107" t="str">
        <f t="shared" si="3"/>
        <v/>
      </c>
    </row>
    <row r="22" spans="1:7" s="31" customFormat="1" ht="18" customHeight="1" x14ac:dyDescent="0.2">
      <c r="A22" s="69" t="str">
        <f t="shared" si="1"/>
        <v/>
      </c>
      <c r="B22" s="64"/>
      <c r="C22" s="35"/>
      <c r="D22" s="36"/>
      <c r="E22" s="66" t="str">
        <f t="shared" si="2"/>
        <v/>
      </c>
      <c r="F22" s="59"/>
      <c r="G22" s="107" t="str">
        <f t="shared" si="3"/>
        <v/>
      </c>
    </row>
    <row r="23" spans="1:7" s="31" customFormat="1" ht="18" customHeight="1" x14ac:dyDescent="0.2">
      <c r="A23" s="69" t="str">
        <f t="shared" si="1"/>
        <v/>
      </c>
      <c r="B23" s="64"/>
      <c r="C23" s="35"/>
      <c r="D23" s="36"/>
      <c r="E23" s="66" t="str">
        <f t="shared" si="2"/>
        <v/>
      </c>
      <c r="F23" s="59"/>
      <c r="G23" s="107" t="str">
        <f t="shared" si="3"/>
        <v/>
      </c>
    </row>
    <row r="24" spans="1:7" s="31" customFormat="1" ht="18" customHeight="1" x14ac:dyDescent="0.2">
      <c r="A24" s="69" t="str">
        <f t="shared" si="1"/>
        <v/>
      </c>
      <c r="B24" s="64"/>
      <c r="C24" s="35"/>
      <c r="D24" s="36"/>
      <c r="E24" s="66" t="str">
        <f t="shared" si="2"/>
        <v/>
      </c>
      <c r="F24" s="59"/>
      <c r="G24" s="107" t="str">
        <f t="shared" si="3"/>
        <v/>
      </c>
    </row>
    <row r="25" spans="1:7" s="31" customFormat="1" ht="18" customHeight="1" x14ac:dyDescent="0.2">
      <c r="A25" s="69" t="str">
        <f t="shared" si="1"/>
        <v/>
      </c>
      <c r="B25" s="64"/>
      <c r="C25" s="35"/>
      <c r="D25" s="36"/>
      <c r="E25" s="66" t="str">
        <f t="shared" si="2"/>
        <v/>
      </c>
      <c r="F25" s="59"/>
      <c r="G25" s="107" t="str">
        <f t="shared" si="3"/>
        <v/>
      </c>
    </row>
    <row r="26" spans="1:7" s="31" customFormat="1" ht="18" customHeight="1" x14ac:dyDescent="0.2">
      <c r="A26" s="69" t="str">
        <f t="shared" si="1"/>
        <v/>
      </c>
      <c r="B26" s="64"/>
      <c r="C26" s="35"/>
      <c r="D26" s="36"/>
      <c r="E26" s="66" t="str">
        <f t="shared" si="2"/>
        <v/>
      </c>
      <c r="F26" s="59"/>
      <c r="G26" s="107" t="str">
        <f t="shared" si="3"/>
        <v/>
      </c>
    </row>
    <row r="27" spans="1:7" s="31" customFormat="1" ht="18" customHeight="1" x14ac:dyDescent="0.2">
      <c r="A27" s="69" t="str">
        <f t="shared" si="1"/>
        <v/>
      </c>
      <c r="B27" s="64"/>
      <c r="C27" s="35"/>
      <c r="D27" s="36"/>
      <c r="E27" s="66" t="str">
        <f t="shared" si="2"/>
        <v/>
      </c>
      <c r="F27" s="59"/>
      <c r="G27" s="107" t="str">
        <f t="shared" si="3"/>
        <v/>
      </c>
    </row>
    <row r="28" spans="1:7" s="31" customFormat="1" ht="18" customHeight="1" x14ac:dyDescent="0.2">
      <c r="A28" s="69" t="str">
        <f t="shared" si="1"/>
        <v/>
      </c>
      <c r="B28" s="64"/>
      <c r="C28" s="35"/>
      <c r="D28" s="36"/>
      <c r="E28" s="66" t="str">
        <f t="shared" si="2"/>
        <v/>
      </c>
      <c r="F28" s="59"/>
      <c r="G28" s="107" t="str">
        <f t="shared" si="3"/>
        <v/>
      </c>
    </row>
    <row r="29" spans="1:7" s="31" customFormat="1" ht="18" customHeight="1" x14ac:dyDescent="0.2">
      <c r="A29" s="69" t="str">
        <f t="shared" si="1"/>
        <v/>
      </c>
      <c r="B29" s="64"/>
      <c r="C29" s="35"/>
      <c r="D29" s="36"/>
      <c r="E29" s="66" t="str">
        <f t="shared" si="2"/>
        <v/>
      </c>
      <c r="F29" s="59"/>
      <c r="G29" s="107" t="str">
        <f t="shared" si="3"/>
        <v/>
      </c>
    </row>
    <row r="30" spans="1:7" s="31" customFormat="1" ht="18" customHeight="1" x14ac:dyDescent="0.2">
      <c r="A30" s="69" t="str">
        <f t="shared" si="1"/>
        <v/>
      </c>
      <c r="B30" s="64"/>
      <c r="C30" s="35"/>
      <c r="D30" s="36"/>
      <c r="E30" s="66" t="str">
        <f t="shared" si="2"/>
        <v/>
      </c>
      <c r="F30" s="59"/>
      <c r="G30" s="107" t="str">
        <f t="shared" si="3"/>
        <v/>
      </c>
    </row>
    <row r="31" spans="1:7" s="31" customFormat="1" ht="18" customHeight="1" x14ac:dyDescent="0.2">
      <c r="A31" s="69" t="str">
        <f t="shared" si="1"/>
        <v/>
      </c>
      <c r="B31" s="64"/>
      <c r="C31" s="35"/>
      <c r="D31" s="36"/>
      <c r="E31" s="66" t="str">
        <f t="shared" si="2"/>
        <v/>
      </c>
      <c r="F31" s="59"/>
      <c r="G31" s="107" t="str">
        <f t="shared" si="3"/>
        <v/>
      </c>
    </row>
    <row r="32" spans="1:7" s="31" customFormat="1" ht="18" customHeight="1" x14ac:dyDescent="0.2">
      <c r="A32" s="69" t="str">
        <f t="shared" si="1"/>
        <v/>
      </c>
      <c r="B32" s="64"/>
      <c r="C32" s="35"/>
      <c r="D32" s="36"/>
      <c r="E32" s="66" t="str">
        <f t="shared" si="2"/>
        <v/>
      </c>
      <c r="F32" s="59"/>
      <c r="G32" s="107" t="str">
        <f t="shared" si="3"/>
        <v/>
      </c>
    </row>
    <row r="33" spans="1:7" s="31" customFormat="1" ht="18" customHeight="1" x14ac:dyDescent="0.2">
      <c r="A33" s="70" t="str">
        <f t="shared" si="1"/>
        <v/>
      </c>
      <c r="B33" s="64"/>
      <c r="C33" s="38"/>
      <c r="D33" s="39"/>
      <c r="E33" s="67" t="str">
        <f t="shared" si="2"/>
        <v/>
      </c>
      <c r="F33" s="60"/>
      <c r="G33" s="108" t="str">
        <f t="shared" si="3"/>
        <v/>
      </c>
    </row>
    <row r="34" spans="1:7" s="31" customFormat="1" ht="18" customHeight="1" thickBot="1" x14ac:dyDescent="0.25">
      <c r="A34" s="71" t="str">
        <f t="shared" si="1"/>
        <v/>
      </c>
      <c r="B34" s="65"/>
      <c r="C34" s="40"/>
      <c r="D34" s="41"/>
      <c r="E34" s="68" t="str">
        <f>IF(F34=0,"",":")</f>
        <v/>
      </c>
      <c r="F34" s="61"/>
      <c r="G34" s="109" t="str">
        <f>IF(F34&lt;&gt;"",(INT(POWER(305.5-(60*D34+F34),1.85)*0.08713)),"")</f>
        <v/>
      </c>
    </row>
  </sheetData>
  <phoneticPr fontId="0" type="noConversion"/>
  <dataValidations count="3">
    <dataValidation allowBlank="1" showInputMessage="1" showErrorMessage="1" prompt="Buňka obsahuje vzorec, NEPŘEPSAT!" sqref="G4:G34"/>
    <dataValidation allowBlank="1" showInputMessage="1" showErrorMessage="1" prompt="Buňka obsahuje vzorec. Nevyplňovat!" sqref="A4:A34"/>
    <dataValidation type="whole" operator="lessThanOrEqual" allowBlank="1" showInputMessage="1" showErrorMessage="1" prompt="Dvojtečka se udělá sama, až napíšeš sekundy" sqref="E4:E34">
      <formula1>0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portrait" blackAndWhite="1" verticalDpi="1200" r:id="rId1"/>
  <headerFooter alignWithMargins="0">
    <oddHeader>&amp;LCorny středoškolský atletický pohár&amp;R&amp;D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Návod</vt:lpstr>
      <vt:lpstr>CELKEM dívky - běhy ručně</vt:lpstr>
      <vt:lpstr>60m</vt:lpstr>
      <vt:lpstr>800m</vt:lpstr>
      <vt:lpstr>dálka</vt:lpstr>
      <vt:lpstr>výška</vt:lpstr>
      <vt:lpstr>koule</vt:lpstr>
      <vt:lpstr>štafeta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Koukal</dc:creator>
  <cp:lastModifiedBy>Dalibor Janus</cp:lastModifiedBy>
  <cp:lastPrinted>2010-09-22T15:42:51Z</cp:lastPrinted>
  <dcterms:created xsi:type="dcterms:W3CDTF">2002-10-02T19:58:51Z</dcterms:created>
  <dcterms:modified xsi:type="dcterms:W3CDTF">2016-06-02T08:43:05Z</dcterms:modified>
</cp:coreProperties>
</file>