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45" windowWidth="12240" windowHeight="5265" tabRatio="814" firstSheet="1" activeTab="1"/>
  </bookViews>
  <sheets>
    <sheet name="Návod" sheetId="25" r:id="rId1"/>
    <sheet name="CELKEM chlapci -běhy ručně" sheetId="12" r:id="rId2"/>
    <sheet name="100m" sheetId="15" r:id="rId3"/>
    <sheet name="1500m" sheetId="18" r:id="rId4"/>
    <sheet name="dálka" sheetId="20" r:id="rId5"/>
    <sheet name="výška" sheetId="26" r:id="rId6"/>
    <sheet name="koule" sheetId="21" r:id="rId7"/>
    <sheet name="štafeta" sheetId="24" r:id="rId8"/>
  </sheets>
  <calcPr calcId="145621"/>
</workbook>
</file>

<file path=xl/calcChain.xml><?xml version="1.0" encoding="utf-8"?>
<calcChain xmlns="http://schemas.openxmlformats.org/spreadsheetml/2006/main">
  <c r="G6" i="26" l="1"/>
  <c r="G8" i="26"/>
  <c r="G5" i="26"/>
  <c r="G4" i="26"/>
  <c r="G10" i="26"/>
  <c r="G9" i="26"/>
  <c r="G7" i="26"/>
  <c r="G11" i="26"/>
  <c r="G7" i="20" l="1"/>
  <c r="G10" i="20"/>
  <c r="G5" i="20"/>
  <c r="G4" i="20" l="1"/>
  <c r="G11" i="20"/>
  <c r="G12" i="20"/>
  <c r="G9" i="20"/>
  <c r="G6" i="20"/>
  <c r="G8" i="20"/>
  <c r="G4" i="15"/>
  <c r="G43" i="26" l="1"/>
  <c r="A43" i="26"/>
  <c r="G42" i="26"/>
  <c r="A42" i="26"/>
  <c r="G41" i="26"/>
  <c r="A41" i="26"/>
  <c r="G40" i="26"/>
  <c r="A40" i="26"/>
  <c r="G39" i="26"/>
  <c r="A39" i="26"/>
  <c r="G38" i="26"/>
  <c r="A38" i="26"/>
  <c r="G37" i="26"/>
  <c r="A37" i="26"/>
  <c r="G36" i="26"/>
  <c r="A36" i="26"/>
  <c r="G35" i="26"/>
  <c r="A35" i="26"/>
  <c r="G34" i="26"/>
  <c r="A34" i="26"/>
  <c r="G33" i="26"/>
  <c r="A33" i="26"/>
  <c r="G32" i="26"/>
  <c r="A32" i="26"/>
  <c r="G31" i="26"/>
  <c r="A31" i="26"/>
  <c r="G30" i="26"/>
  <c r="A30" i="26"/>
  <c r="G29" i="26"/>
  <c r="A29" i="26"/>
  <c r="G28" i="26"/>
  <c r="A28" i="26"/>
  <c r="G27" i="26"/>
  <c r="A27" i="26"/>
  <c r="G26" i="26"/>
  <c r="A26" i="26"/>
  <c r="G25" i="26"/>
  <c r="A25" i="26"/>
  <c r="G24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6" i="26"/>
  <c r="A8" i="26"/>
  <c r="A5" i="26"/>
  <c r="A4" i="26"/>
  <c r="A10" i="26"/>
  <c r="A9" i="26"/>
  <c r="A7" i="26"/>
  <c r="A11" i="26"/>
  <c r="G44" i="15" l="1"/>
  <c r="A44" i="15"/>
  <c r="G43" i="15"/>
  <c r="A43" i="15"/>
  <c r="G42" i="15"/>
  <c r="A42" i="15"/>
  <c r="G41" i="15"/>
  <c r="A41" i="15"/>
  <c r="G40" i="15"/>
  <c r="A40" i="15"/>
  <c r="G39" i="15"/>
  <c r="A39" i="15"/>
  <c r="G38" i="15"/>
  <c r="A38" i="15"/>
  <c r="G37" i="15"/>
  <c r="A37" i="15"/>
  <c r="G36" i="15"/>
  <c r="A36" i="15"/>
  <c r="G35" i="15"/>
  <c r="A35" i="15"/>
  <c r="G34" i="15"/>
  <c r="A34" i="15"/>
  <c r="G33" i="15"/>
  <c r="A33" i="15"/>
  <c r="G32" i="15"/>
  <c r="A32" i="15"/>
  <c r="G31" i="15"/>
  <c r="A31" i="15"/>
  <c r="G30" i="15"/>
  <c r="A30" i="15"/>
  <c r="G29" i="15"/>
  <c r="A29" i="15"/>
  <c r="G28" i="15"/>
  <c r="A28" i="15"/>
  <c r="A23" i="15"/>
  <c r="A5" i="15"/>
  <c r="A12" i="15"/>
  <c r="A8" i="15"/>
  <c r="A16" i="15"/>
  <c r="A19" i="15"/>
  <c r="A15" i="15"/>
  <c r="A24" i="15"/>
  <c r="A10" i="15"/>
  <c r="A20" i="15"/>
  <c r="A14" i="15"/>
  <c r="A11" i="15"/>
  <c r="A21" i="15"/>
  <c r="A22" i="15"/>
  <c r="A7" i="15"/>
  <c r="A6" i="15"/>
  <c r="A18" i="15"/>
  <c r="A4" i="15"/>
  <c r="A9" i="15"/>
  <c r="A17" i="15"/>
  <c r="A25" i="15"/>
  <c r="A26" i="15"/>
  <c r="A27" i="15"/>
  <c r="A13" i="15"/>
  <c r="G14" i="15"/>
  <c r="G13" i="15"/>
  <c r="G16" i="15"/>
  <c r="G12" i="15"/>
  <c r="G24" i="15"/>
  <c r="G11" i="15"/>
  <c r="G15" i="15"/>
  <c r="G8" i="15"/>
  <c r="G22" i="15"/>
  <c r="G7" i="15"/>
  <c r="G6" i="15"/>
  <c r="G18" i="15"/>
  <c r="G9" i="15"/>
  <c r="G17" i="15"/>
  <c r="G25" i="15"/>
  <c r="G26" i="15"/>
  <c r="G27" i="15"/>
  <c r="G20" i="15"/>
  <c r="G21" i="15"/>
  <c r="G23" i="15"/>
  <c r="G10" i="15"/>
  <c r="G19" i="15"/>
  <c r="G5" i="15"/>
  <c r="G6" i="18"/>
  <c r="G12" i="18"/>
  <c r="I12" i="18"/>
  <c r="A11" i="18"/>
  <c r="I10" i="18"/>
  <c r="I11" i="18"/>
  <c r="G17" i="18"/>
  <c r="I17" i="18"/>
  <c r="G7" i="18"/>
  <c r="I7" i="18"/>
  <c r="I42" i="18"/>
  <c r="G42" i="18"/>
  <c r="A42" i="18"/>
  <c r="I41" i="18"/>
  <c r="G41" i="18"/>
  <c r="A41" i="18"/>
  <c r="I40" i="18"/>
  <c r="G40" i="18"/>
  <c r="A40" i="18"/>
  <c r="I39" i="18"/>
  <c r="G39" i="18"/>
  <c r="A39" i="18"/>
  <c r="I38" i="18"/>
  <c r="G38" i="18"/>
  <c r="A38" i="18"/>
  <c r="I37" i="18"/>
  <c r="G37" i="18"/>
  <c r="A37" i="18"/>
  <c r="I36" i="18"/>
  <c r="G36" i="18"/>
  <c r="A36" i="18"/>
  <c r="I35" i="18"/>
  <c r="G35" i="18"/>
  <c r="A35" i="18"/>
  <c r="I34" i="18"/>
  <c r="G34" i="18"/>
  <c r="A34" i="18"/>
  <c r="I33" i="18"/>
  <c r="G33" i="18"/>
  <c r="A33" i="18"/>
  <c r="I32" i="18"/>
  <c r="G32" i="18"/>
  <c r="A32" i="18"/>
  <c r="I31" i="18"/>
  <c r="G31" i="18"/>
  <c r="A31" i="18"/>
  <c r="I30" i="18"/>
  <c r="G30" i="18"/>
  <c r="A30" i="18"/>
  <c r="I29" i="18"/>
  <c r="G29" i="18"/>
  <c r="A29" i="18"/>
  <c r="I28" i="18"/>
  <c r="G28" i="18"/>
  <c r="A28" i="18"/>
  <c r="I27" i="18"/>
  <c r="G27" i="18"/>
  <c r="A27" i="18"/>
  <c r="I26" i="18"/>
  <c r="G26" i="18"/>
  <c r="A26" i="18"/>
  <c r="I16" i="18"/>
  <c r="I9" i="18"/>
  <c r="I19" i="18"/>
  <c r="I18" i="18"/>
  <c r="I6" i="18"/>
  <c r="I20" i="18"/>
  <c r="I4" i="18"/>
  <c r="I8" i="18"/>
  <c r="I14" i="18"/>
  <c r="I5" i="18"/>
  <c r="I15" i="18"/>
  <c r="I13" i="18"/>
  <c r="I21" i="18"/>
  <c r="I22" i="18"/>
  <c r="I23" i="18"/>
  <c r="I24" i="18"/>
  <c r="I25" i="18"/>
  <c r="G16" i="18"/>
  <c r="G11" i="18"/>
  <c r="G10" i="18"/>
  <c r="G9" i="18"/>
  <c r="G19" i="18"/>
  <c r="G18" i="18"/>
  <c r="G20" i="18"/>
  <c r="G4" i="18"/>
  <c r="G8" i="18"/>
  <c r="G14" i="18"/>
  <c r="G5" i="18"/>
  <c r="G15" i="18"/>
  <c r="G13" i="18"/>
  <c r="G21" i="18"/>
  <c r="G22" i="18"/>
  <c r="G23" i="18"/>
  <c r="G24" i="18"/>
  <c r="G25" i="18"/>
  <c r="A17" i="18"/>
  <c r="A9" i="18"/>
  <c r="A5" i="18"/>
  <c r="A14" i="18"/>
  <c r="A15" i="18"/>
  <c r="A12" i="18"/>
  <c r="A8" i="18"/>
  <c r="A4" i="18"/>
  <c r="A7" i="18"/>
  <c r="A16" i="18"/>
  <c r="A6" i="18"/>
  <c r="A10" i="18"/>
  <c r="A13" i="18"/>
  <c r="A18" i="18"/>
  <c r="A19" i="18"/>
  <c r="A20" i="18"/>
  <c r="A21" i="18"/>
  <c r="A22" i="18"/>
  <c r="A23" i="18"/>
  <c r="A24" i="18"/>
  <c r="A25" i="18"/>
  <c r="X9" i="12"/>
  <c r="W9" i="12"/>
  <c r="AC54" i="12"/>
  <c r="AC51" i="12"/>
  <c r="AC48" i="12"/>
  <c r="AC45" i="12"/>
  <c r="AC42" i="12"/>
  <c r="AC39" i="12"/>
  <c r="H39" i="12" s="1"/>
  <c r="AC36" i="12"/>
  <c r="AC33" i="12"/>
  <c r="V30" i="12"/>
  <c r="AC30" i="12"/>
  <c r="H30" i="12" s="1"/>
  <c r="V27" i="12"/>
  <c r="AC27" i="12"/>
  <c r="V24" i="12"/>
  <c r="AC24" i="12"/>
  <c r="V21" i="12"/>
  <c r="AC21" i="12"/>
  <c r="V18" i="12"/>
  <c r="AC18" i="12"/>
  <c r="V15" i="12"/>
  <c r="AC15" i="12" s="1"/>
  <c r="V12" i="12"/>
  <c r="AC12" i="12" s="1"/>
  <c r="V9" i="12"/>
  <c r="AC9" i="12" s="1"/>
  <c r="Y55" i="12"/>
  <c r="Y54" i="12"/>
  <c r="Y52" i="12"/>
  <c r="Y51" i="12"/>
  <c r="Y49" i="12"/>
  <c r="Y48" i="12"/>
  <c r="Y46" i="12"/>
  <c r="Y45" i="12"/>
  <c r="Y43" i="12"/>
  <c r="Y42" i="12"/>
  <c r="Y40" i="12"/>
  <c r="Y39" i="12"/>
  <c r="Y37" i="12"/>
  <c r="Y36" i="12"/>
  <c r="Y34" i="12"/>
  <c r="Y33" i="12"/>
  <c r="U31" i="12"/>
  <c r="Y31" i="12"/>
  <c r="U30" i="12"/>
  <c r="Y30" i="12"/>
  <c r="U28" i="12"/>
  <c r="Y28" i="12"/>
  <c r="U27" i="12"/>
  <c r="Y27" i="12"/>
  <c r="U25" i="12"/>
  <c r="Y25" i="12"/>
  <c r="U24" i="12"/>
  <c r="Y24" i="12"/>
  <c r="U22" i="12"/>
  <c r="Y22" i="12"/>
  <c r="U21" i="12"/>
  <c r="Y21" i="12"/>
  <c r="U19" i="12"/>
  <c r="Y19" i="12"/>
  <c r="U18" i="12"/>
  <c r="Y18" i="12" s="1"/>
  <c r="U16" i="12"/>
  <c r="Y16" i="12"/>
  <c r="U15" i="12"/>
  <c r="Y15" i="12" s="1"/>
  <c r="U13" i="12"/>
  <c r="Y13" i="12"/>
  <c r="U12" i="12"/>
  <c r="Y12" i="12" s="1"/>
  <c r="U10" i="12"/>
  <c r="Y10" i="12"/>
  <c r="U9" i="12"/>
  <c r="Y9" i="12" s="1"/>
  <c r="W12" i="12"/>
  <c r="X12" i="12"/>
  <c r="Z12" i="12"/>
  <c r="AA12" i="12"/>
  <c r="AB12" i="12"/>
  <c r="W13" i="12"/>
  <c r="X13" i="12"/>
  <c r="Z13" i="12"/>
  <c r="AA13" i="12"/>
  <c r="AB13" i="12"/>
  <c r="W21" i="12"/>
  <c r="X21" i="12"/>
  <c r="Z21" i="12"/>
  <c r="AA21" i="12"/>
  <c r="AB21" i="12"/>
  <c r="W22" i="12"/>
  <c r="X22" i="12"/>
  <c r="Z22" i="12"/>
  <c r="AA22" i="12"/>
  <c r="AB22" i="12"/>
  <c r="W25" i="12"/>
  <c r="X25" i="12"/>
  <c r="Z25" i="12"/>
  <c r="AA25" i="12"/>
  <c r="AB25" i="12"/>
  <c r="W15" i="12"/>
  <c r="X15" i="12"/>
  <c r="Z15" i="12"/>
  <c r="AA15" i="12"/>
  <c r="AB15" i="12"/>
  <c r="W30" i="12"/>
  <c r="X30" i="12"/>
  <c r="Z30" i="12"/>
  <c r="AA30" i="12"/>
  <c r="AB30" i="12"/>
  <c r="W31" i="12"/>
  <c r="X31" i="12"/>
  <c r="Z31" i="12"/>
  <c r="AA31" i="12"/>
  <c r="AB31" i="12"/>
  <c r="Z9" i="12"/>
  <c r="AA9" i="12"/>
  <c r="AB9" i="12"/>
  <c r="W10" i="12"/>
  <c r="X10" i="12"/>
  <c r="Z10" i="12"/>
  <c r="AA10" i="12"/>
  <c r="AB10" i="12"/>
  <c r="W16" i="12"/>
  <c r="X16" i="12"/>
  <c r="Z16" i="12"/>
  <c r="AA16" i="12"/>
  <c r="AB16" i="12"/>
  <c r="M31" i="12"/>
  <c r="M27" i="12"/>
  <c r="W19" i="12"/>
  <c r="X19" i="12"/>
  <c r="Z19" i="12"/>
  <c r="AA19" i="12"/>
  <c r="AB19" i="12"/>
  <c r="W18" i="12"/>
  <c r="X18" i="12"/>
  <c r="Z18" i="12"/>
  <c r="AA18" i="12"/>
  <c r="AB18" i="12"/>
  <c r="M9" i="12"/>
  <c r="S31" i="12"/>
  <c r="S28" i="12"/>
  <c r="S13" i="12"/>
  <c r="S22" i="12"/>
  <c r="S25" i="12"/>
  <c r="S16" i="12"/>
  <c r="S34" i="12"/>
  <c r="S37" i="12"/>
  <c r="S40" i="12"/>
  <c r="S43" i="12"/>
  <c r="S46" i="12"/>
  <c r="S49" i="12"/>
  <c r="S52" i="12"/>
  <c r="S55" i="12"/>
  <c r="S54" i="12"/>
  <c r="S51" i="12"/>
  <c r="S48" i="12"/>
  <c r="S45" i="12"/>
  <c r="S42" i="12"/>
  <c r="S39" i="12"/>
  <c r="S36" i="12"/>
  <c r="S33" i="12"/>
  <c r="S15" i="12"/>
  <c r="S24" i="12"/>
  <c r="S21" i="12"/>
  <c r="S12" i="12"/>
  <c r="S30" i="12"/>
  <c r="S27" i="12"/>
  <c r="M55" i="12"/>
  <c r="M54" i="12"/>
  <c r="M52" i="12"/>
  <c r="M51" i="12"/>
  <c r="M49" i="12"/>
  <c r="M48" i="12"/>
  <c r="M46" i="12"/>
  <c r="M45" i="12"/>
  <c r="M43" i="12"/>
  <c r="M42" i="12"/>
  <c r="M40" i="12"/>
  <c r="M39" i="12"/>
  <c r="M37" i="12"/>
  <c r="M36" i="12"/>
  <c r="M34" i="12"/>
  <c r="M33" i="12"/>
  <c r="M16" i="12"/>
  <c r="M15" i="12"/>
  <c r="M25" i="12"/>
  <c r="M24" i="12"/>
  <c r="M22" i="12"/>
  <c r="M21" i="12"/>
  <c r="M13" i="12"/>
  <c r="M12" i="12"/>
  <c r="M30" i="12"/>
  <c r="M28" i="12"/>
  <c r="M10" i="12"/>
  <c r="W54" i="12"/>
  <c r="X54" i="12"/>
  <c r="Z54" i="12"/>
  <c r="AA54" i="12"/>
  <c r="AB54" i="12"/>
  <c r="W55" i="12"/>
  <c r="X55" i="12"/>
  <c r="Z55" i="12"/>
  <c r="AA55" i="12"/>
  <c r="AB55" i="12"/>
  <c r="V54" i="12"/>
  <c r="W51" i="12"/>
  <c r="X51" i="12"/>
  <c r="Z51" i="12"/>
  <c r="AA51" i="12"/>
  <c r="AB51" i="12"/>
  <c r="W52" i="12"/>
  <c r="X52" i="12"/>
  <c r="Z52" i="12"/>
  <c r="AA52" i="12"/>
  <c r="AB52" i="12"/>
  <c r="V51" i="12"/>
  <c r="H51" i="12"/>
  <c r="B51" i="12" s="1"/>
  <c r="W48" i="12"/>
  <c r="X48" i="12"/>
  <c r="Z48" i="12"/>
  <c r="AA48" i="12"/>
  <c r="AB48" i="12"/>
  <c r="W49" i="12"/>
  <c r="X49" i="12"/>
  <c r="Z49" i="12"/>
  <c r="AA49" i="12"/>
  <c r="AB49" i="12"/>
  <c r="V48" i="12"/>
  <c r="W45" i="12"/>
  <c r="H45" i="12" s="1"/>
  <c r="X45" i="12"/>
  <c r="Z45" i="12"/>
  <c r="AA45" i="12"/>
  <c r="AB45" i="12"/>
  <c r="W46" i="12"/>
  <c r="X46" i="12"/>
  <c r="Z46" i="12"/>
  <c r="AA46" i="12"/>
  <c r="AB46" i="12"/>
  <c r="V45" i="12"/>
  <c r="W42" i="12"/>
  <c r="X42" i="12"/>
  <c r="Z42" i="12"/>
  <c r="AA42" i="12"/>
  <c r="AB42" i="12"/>
  <c r="W43" i="12"/>
  <c r="X43" i="12"/>
  <c r="Z43" i="12"/>
  <c r="AA43" i="12"/>
  <c r="AB43" i="12"/>
  <c r="V42" i="12"/>
  <c r="W39" i="12"/>
  <c r="X39" i="12"/>
  <c r="Z39" i="12"/>
  <c r="AA39" i="12"/>
  <c r="AB39" i="12"/>
  <c r="W40" i="12"/>
  <c r="X40" i="12"/>
  <c r="Z40" i="12"/>
  <c r="AA40" i="12"/>
  <c r="AB40" i="12"/>
  <c r="V39" i="12"/>
  <c r="W36" i="12"/>
  <c r="X36" i="12"/>
  <c r="Z36" i="12"/>
  <c r="AA36" i="12"/>
  <c r="AB36" i="12"/>
  <c r="W37" i="12"/>
  <c r="X37" i="12"/>
  <c r="Z37" i="12"/>
  <c r="AA37" i="12"/>
  <c r="AB37" i="12"/>
  <c r="V36" i="12"/>
  <c r="W33" i="12"/>
  <c r="H33" i="12" s="1"/>
  <c r="X33" i="12"/>
  <c r="Z33" i="12"/>
  <c r="AA33" i="12"/>
  <c r="AB33" i="12"/>
  <c r="W34" i="12"/>
  <c r="X34" i="12"/>
  <c r="Z34" i="12"/>
  <c r="AA34" i="12"/>
  <c r="AB34" i="12"/>
  <c r="V33" i="12"/>
  <c r="W27" i="12"/>
  <c r="H27" i="12" s="1"/>
  <c r="X27" i="12"/>
  <c r="Z27" i="12"/>
  <c r="AA27" i="12"/>
  <c r="AB27" i="12"/>
  <c r="W28" i="12"/>
  <c r="X28" i="12"/>
  <c r="Z28" i="12"/>
  <c r="AA28" i="12"/>
  <c r="AB28" i="12"/>
  <c r="W24" i="12"/>
  <c r="X24" i="12"/>
  <c r="Z24" i="12"/>
  <c r="AA24" i="12"/>
  <c r="AB24" i="12"/>
  <c r="H21" i="12"/>
  <c r="B21" i="12" s="1"/>
  <c r="G51" i="12"/>
  <c r="U54" i="12"/>
  <c r="U55" i="12"/>
  <c r="U51" i="12"/>
  <c r="U52" i="12"/>
  <c r="U48" i="12"/>
  <c r="U49" i="12"/>
  <c r="U45" i="12"/>
  <c r="U46" i="12"/>
  <c r="U42" i="12"/>
  <c r="U43" i="12"/>
  <c r="U39" i="12"/>
  <c r="U40" i="12"/>
  <c r="U36" i="12"/>
  <c r="U37" i="12"/>
  <c r="U33" i="12"/>
  <c r="U34" i="12"/>
  <c r="G50" i="20"/>
  <c r="A50" i="20"/>
  <c r="G49" i="20"/>
  <c r="A49" i="20"/>
  <c r="G48" i="20"/>
  <c r="A48" i="20"/>
  <c r="G47" i="20"/>
  <c r="A47" i="20"/>
  <c r="G46" i="20"/>
  <c r="A46" i="20"/>
  <c r="G45" i="20"/>
  <c r="A45" i="20"/>
  <c r="G44" i="20"/>
  <c r="A44" i="20"/>
  <c r="G43" i="20"/>
  <c r="A43" i="20"/>
  <c r="G42" i="20"/>
  <c r="A42" i="20"/>
  <c r="G41" i="20"/>
  <c r="A41" i="20"/>
  <c r="G40" i="20"/>
  <c r="A40" i="20"/>
  <c r="G39" i="20"/>
  <c r="A39" i="20"/>
  <c r="G38" i="20"/>
  <c r="A38" i="20"/>
  <c r="G37" i="20"/>
  <c r="A37" i="20"/>
  <c r="G36" i="20"/>
  <c r="A36" i="20"/>
  <c r="G35" i="20"/>
  <c r="A35" i="20"/>
  <c r="G34" i="20"/>
  <c r="A34" i="20"/>
  <c r="G25" i="20"/>
  <c r="G16" i="20"/>
  <c r="G21" i="20"/>
  <c r="G15" i="20"/>
  <c r="G24" i="20"/>
  <c r="G18" i="20"/>
  <c r="G26" i="20"/>
  <c r="G23" i="20"/>
  <c r="G14" i="20"/>
  <c r="G13" i="20"/>
  <c r="G19" i="20"/>
  <c r="G17" i="20"/>
  <c r="G20" i="20"/>
  <c r="G22" i="20"/>
  <c r="G27" i="20"/>
  <c r="G28" i="20"/>
  <c r="G29" i="20"/>
  <c r="G30" i="20"/>
  <c r="G31" i="20"/>
  <c r="G32" i="20"/>
  <c r="G33" i="20"/>
  <c r="A12" i="20"/>
  <c r="A26" i="20"/>
  <c r="A21" i="20"/>
  <c r="A9" i="20"/>
  <c r="A16" i="20"/>
  <c r="A25" i="20"/>
  <c r="A18" i="20"/>
  <c r="A7" i="20"/>
  <c r="A15" i="20"/>
  <c r="A4" i="20"/>
  <c r="A24" i="20"/>
  <c r="A5" i="20"/>
  <c r="A23" i="20"/>
  <c r="A6" i="20"/>
  <c r="A14" i="20"/>
  <c r="A13" i="20"/>
  <c r="A19" i="20"/>
  <c r="A8" i="20"/>
  <c r="A17" i="20"/>
  <c r="A20" i="20"/>
  <c r="A10" i="20"/>
  <c r="A11" i="20"/>
  <c r="A22" i="20"/>
  <c r="A27" i="20"/>
  <c r="A28" i="20"/>
  <c r="A29" i="20"/>
  <c r="A30" i="20"/>
  <c r="A31" i="20"/>
  <c r="A32" i="20"/>
  <c r="A33" i="20"/>
  <c r="G48" i="21"/>
  <c r="A48" i="21"/>
  <c r="G47" i="21"/>
  <c r="A47" i="21"/>
  <c r="G46" i="21"/>
  <c r="A46" i="21"/>
  <c r="G45" i="21"/>
  <c r="A45" i="21"/>
  <c r="G44" i="21"/>
  <c r="A44" i="21"/>
  <c r="G43" i="21"/>
  <c r="A43" i="21"/>
  <c r="G42" i="21"/>
  <c r="A42" i="21"/>
  <c r="G41" i="21"/>
  <c r="A41" i="21"/>
  <c r="G40" i="21"/>
  <c r="A40" i="21"/>
  <c r="G39" i="21"/>
  <c r="A39" i="21"/>
  <c r="G38" i="21"/>
  <c r="A38" i="21"/>
  <c r="G37" i="21"/>
  <c r="A37" i="21"/>
  <c r="G36" i="21"/>
  <c r="A36" i="21"/>
  <c r="G35" i="21"/>
  <c r="A35" i="21"/>
  <c r="G34" i="21"/>
  <c r="A34" i="21"/>
  <c r="G33" i="21"/>
  <c r="A33" i="21"/>
  <c r="G32" i="21"/>
  <c r="A32" i="21"/>
  <c r="G7" i="21"/>
  <c r="G6" i="21"/>
  <c r="G4" i="21"/>
  <c r="G12" i="21"/>
  <c r="G9" i="21"/>
  <c r="G18" i="21"/>
  <c r="G8" i="21"/>
  <c r="G26" i="21"/>
  <c r="G11" i="21"/>
  <c r="G17" i="21"/>
  <c r="G23" i="21"/>
  <c r="G22" i="21"/>
  <c r="G25" i="21"/>
  <c r="G13" i="21"/>
  <c r="G20" i="21"/>
  <c r="G14" i="21"/>
  <c r="G5" i="21"/>
  <c r="G10" i="21"/>
  <c r="G15" i="21"/>
  <c r="G24" i="21"/>
  <c r="G21" i="21"/>
  <c r="G19" i="21"/>
  <c r="G27" i="21"/>
  <c r="G28" i="21"/>
  <c r="G29" i="21"/>
  <c r="G30" i="21"/>
  <c r="G31" i="21"/>
  <c r="G16" i="21"/>
  <c r="A12" i="21"/>
  <c r="A7" i="21"/>
  <c r="A8" i="21"/>
  <c r="A11" i="21"/>
  <c r="A4" i="21"/>
  <c r="A9" i="21"/>
  <c r="A18" i="21"/>
  <c r="A17" i="21"/>
  <c r="A6" i="21"/>
  <c r="A26" i="21"/>
  <c r="A23" i="21"/>
  <c r="A25" i="21"/>
  <c r="A22" i="21"/>
  <c r="A16" i="21"/>
  <c r="A13" i="21"/>
  <c r="A20" i="21"/>
  <c r="A14" i="21"/>
  <c r="A5" i="21"/>
  <c r="A10" i="21"/>
  <c r="A15" i="21"/>
  <c r="A24" i="21"/>
  <c r="A21" i="21"/>
  <c r="A19" i="21"/>
  <c r="A27" i="21"/>
  <c r="A28" i="21"/>
  <c r="A29" i="21"/>
  <c r="A30" i="21"/>
  <c r="A31" i="21"/>
  <c r="E10" i="24"/>
  <c r="E4" i="24"/>
  <c r="E8" i="24"/>
  <c r="G34" i="24"/>
  <c r="E34" i="24"/>
  <c r="A34" i="24"/>
  <c r="G8" i="24"/>
  <c r="G5" i="24"/>
  <c r="G11" i="24"/>
  <c r="G4" i="24"/>
  <c r="G9" i="24"/>
  <c r="G12" i="24"/>
  <c r="G10" i="24"/>
  <c r="G7" i="24"/>
  <c r="G13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6" i="24"/>
  <c r="A11" i="24"/>
  <c r="E6" i="24"/>
  <c r="A5" i="24"/>
  <c r="E5" i="24"/>
  <c r="A8" i="24"/>
  <c r="E11" i="24"/>
  <c r="A9" i="24"/>
  <c r="A6" i="24"/>
  <c r="A4" i="24"/>
  <c r="E9" i="24"/>
  <c r="A12" i="24"/>
  <c r="E12" i="24"/>
  <c r="A10" i="24"/>
  <c r="A7" i="24"/>
  <c r="E7" i="24"/>
  <c r="A13" i="24"/>
  <c r="E13" i="24"/>
  <c r="A15" i="24"/>
  <c r="E15" i="24"/>
  <c r="A16" i="24"/>
  <c r="E16" i="24"/>
  <c r="A17" i="24"/>
  <c r="E17" i="24"/>
  <c r="A18" i="24"/>
  <c r="E18" i="24"/>
  <c r="A19" i="24"/>
  <c r="E19" i="24"/>
  <c r="A20" i="24"/>
  <c r="E20" i="24"/>
  <c r="A21" i="24"/>
  <c r="E21" i="24"/>
  <c r="A22" i="24"/>
  <c r="E22" i="24"/>
  <c r="A23" i="24"/>
  <c r="E23" i="24"/>
  <c r="A24" i="24"/>
  <c r="E24" i="24"/>
  <c r="A25" i="24"/>
  <c r="E25" i="24"/>
  <c r="A26" i="24"/>
  <c r="E26" i="24"/>
  <c r="A27" i="24"/>
  <c r="E27" i="24"/>
  <c r="A28" i="24"/>
  <c r="E28" i="24"/>
  <c r="A29" i="24"/>
  <c r="E29" i="24"/>
  <c r="A30" i="24"/>
  <c r="E30" i="24"/>
  <c r="A31" i="24"/>
  <c r="E31" i="24"/>
  <c r="A32" i="24"/>
  <c r="E32" i="24"/>
  <c r="A33" i="24"/>
  <c r="E33" i="24"/>
  <c r="H12" i="12" l="1"/>
  <c r="G12" i="12" s="1"/>
  <c r="H15" i="12"/>
  <c r="G15" i="12" s="1"/>
  <c r="H9" i="12"/>
  <c r="G30" i="12"/>
  <c r="H31" i="12"/>
  <c r="B30" i="12"/>
  <c r="H32" i="12"/>
  <c r="B39" i="12"/>
  <c r="H40" i="12"/>
  <c r="H41" i="12"/>
  <c r="G39" i="12"/>
  <c r="B33" i="12"/>
  <c r="H35" i="12"/>
  <c r="H34" i="12"/>
  <c r="G33" i="12"/>
  <c r="B45" i="12"/>
  <c r="G45" i="12"/>
  <c r="H47" i="12"/>
  <c r="H46" i="12"/>
  <c r="B27" i="12"/>
  <c r="H29" i="12"/>
  <c r="H28" i="12"/>
  <c r="G27" i="12"/>
  <c r="H42" i="12"/>
  <c r="B42" i="12" s="1"/>
  <c r="H54" i="12"/>
  <c r="H22" i="12"/>
  <c r="H23" i="12" s="1"/>
  <c r="H24" i="12"/>
  <c r="B24" i="12" s="1"/>
  <c r="H53" i="12"/>
  <c r="H52" i="12"/>
  <c r="G21" i="12"/>
  <c r="H36" i="12"/>
  <c r="H48" i="12"/>
  <c r="B48" i="12" s="1"/>
  <c r="H26" i="12"/>
  <c r="H25" i="12"/>
  <c r="G24" i="12"/>
  <c r="G42" i="12"/>
  <c r="H44" i="12"/>
  <c r="H43" i="12"/>
  <c r="B54" i="12"/>
  <c r="G54" i="12"/>
  <c r="H56" i="12"/>
  <c r="H55" i="12"/>
  <c r="B36" i="12"/>
  <c r="G36" i="12"/>
  <c r="H38" i="12"/>
  <c r="H37" i="12"/>
  <c r="G48" i="12"/>
  <c r="H50" i="12"/>
  <c r="H20" i="12"/>
  <c r="H13" i="12" l="1"/>
  <c r="B12" i="12"/>
  <c r="H14" i="12"/>
  <c r="H49" i="12"/>
  <c r="G9" i="12"/>
  <c r="H11" i="12"/>
  <c r="B9" i="12"/>
  <c r="H10" i="12"/>
  <c r="H16" i="12"/>
  <c r="B15" i="12"/>
  <c r="H17" i="12"/>
</calcChain>
</file>

<file path=xl/sharedStrings.xml><?xml version="1.0" encoding="utf-8"?>
<sst xmlns="http://schemas.openxmlformats.org/spreadsheetml/2006/main" count="266" uniqueCount="165">
  <si>
    <t>400m</t>
  </si>
  <si>
    <t>1500m</t>
  </si>
  <si>
    <t>cm</t>
  </si>
  <si>
    <t>m</t>
  </si>
  <si>
    <t>100m</t>
  </si>
  <si>
    <t>výška</t>
  </si>
  <si>
    <t>dálka</t>
  </si>
  <si>
    <t>koule</t>
  </si>
  <si>
    <t>štafeta</t>
  </si>
  <si>
    <t>Poř.</t>
  </si>
  <si>
    <t>Součet</t>
  </si>
  <si>
    <t>bodů</t>
  </si>
  <si>
    <t>okres</t>
  </si>
  <si>
    <t>pomoc štaf</t>
  </si>
  <si>
    <t>Body za jednotlivé disciplíny</t>
  </si>
  <si>
    <t>s</t>
  </si>
  <si>
    <t>Výsledky Corny středoškolského atletického poháru</t>
  </si>
  <si>
    <t>m : ss,0</t>
  </si>
  <si>
    <t>100 m</t>
  </si>
  <si>
    <t>400 m</t>
  </si>
  <si>
    <t>1500 m</t>
  </si>
  <si>
    <t>pomoc 1500m</t>
  </si>
  <si>
    <t>Chlapci - ručně měřené časy</t>
  </si>
  <si>
    <t>Škola, obec, ulice</t>
  </si>
  <si>
    <t xml:space="preserve"> m :  ss,0</t>
  </si>
  <si>
    <t>datum :</t>
  </si>
  <si>
    <t>místo:</t>
  </si>
  <si>
    <t>kolo :</t>
  </si>
  <si>
    <t>kraje</t>
  </si>
  <si>
    <t>zkr.</t>
  </si>
  <si>
    <t>Jméno</t>
  </si>
  <si>
    <t>Výkon</t>
  </si>
  <si>
    <t>Body</t>
  </si>
  <si>
    <r>
      <t>roč. nar</t>
    </r>
    <r>
      <rPr>
        <b/>
        <sz val="12"/>
        <rFont val="Arial CE"/>
        <charset val="238"/>
      </rPr>
      <t>.</t>
    </r>
  </si>
  <si>
    <t>roč.nar.</t>
  </si>
  <si>
    <t>Tisk zadávejte vždy jen pro stranu 1</t>
  </si>
  <si>
    <t>Výsledky jednotlivců</t>
  </si>
  <si>
    <t>Výsledky štafet</t>
  </si>
  <si>
    <t>chlapci</t>
  </si>
  <si>
    <t>koule – chlapci</t>
  </si>
  <si>
    <t>dálka – chlapci</t>
  </si>
  <si>
    <t>1500 m – chlapci</t>
  </si>
  <si>
    <t>100 m – chlapci</t>
  </si>
  <si>
    <t>Jména</t>
  </si>
  <si>
    <t>Data řadit podle sloupce G sestupně</t>
  </si>
  <si>
    <t>St.č.</t>
  </si>
  <si>
    <t>Škola, ulice, město</t>
  </si>
  <si>
    <t xml:space="preserve">je číslo řádku, na kterém je poslední zapsaný výkon   </t>
  </si>
  <si>
    <t xml:space="preserve">Buňky označené touto barvou nikdy </t>
  </si>
  <si>
    <t>nemažte, ani do  nich nic nevpisujte</t>
  </si>
  <si>
    <r>
      <t>Řazení výkonů:</t>
    </r>
    <r>
      <rPr>
        <sz val="10"/>
        <rFont val="Arial CE"/>
        <family val="2"/>
        <charset val="238"/>
      </rPr>
      <t xml:space="preserve"> Označit blok A4..In, kde "n"</t>
    </r>
  </si>
  <si>
    <t>pro bodování CORNY středoškolského atletického poháru (jedna z řady možností)</t>
  </si>
  <si>
    <t>1.</t>
  </si>
  <si>
    <t>Pro bodování jsou připraveno 8 tabulek - 7 pro jednotlivé disciplíny a 1 pro celkové výsledky družstev. Tato tabulka</t>
  </si>
  <si>
    <r>
      <t xml:space="preserve">není provázána s jednotlivými disciplínami. </t>
    </r>
    <r>
      <rPr>
        <b/>
        <sz val="10"/>
        <rFont val="Arial CE"/>
        <family val="2"/>
        <charset val="238"/>
      </rPr>
      <t>Nepište nikdy do barevně označených buněk</t>
    </r>
    <r>
      <rPr>
        <sz val="10"/>
        <rFont val="Arial CE"/>
        <charset val="238"/>
      </rPr>
      <t xml:space="preserve">, ani </t>
    </r>
    <r>
      <rPr>
        <b/>
        <sz val="10"/>
        <rFont val="Arial CE"/>
        <family val="2"/>
        <charset val="238"/>
      </rPr>
      <t>obsah</t>
    </r>
    <r>
      <rPr>
        <sz val="10"/>
        <rFont val="Arial CE"/>
        <charset val="238"/>
      </rPr>
      <t xml:space="preserve"> </t>
    </r>
  </si>
  <si>
    <r>
      <t>těchto buněk nemažte (klávesou DEL)</t>
    </r>
    <r>
      <rPr>
        <sz val="10"/>
        <rFont val="Arial CE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</si>
  <si>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</si>
  <si>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</si>
  <si>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t xml:space="preserve">tento soubor pod jiným jménem, nejlépe pod takovým, které vystihuje závod, který chcete obodovat </t>
    </r>
    <r>
      <rPr>
        <sz val="8"/>
        <rFont val="Arial CE"/>
        <family val="2"/>
        <charset val="238"/>
      </rPr>
      <t>(max. 8 znaků)</t>
    </r>
    <r>
      <rPr>
        <sz val="10"/>
        <rFont val="Arial CE"/>
        <charset val="238"/>
      </rPr>
      <t>.</t>
    </r>
  </si>
  <si>
    <r>
      <t xml:space="preserve">Například : </t>
    </r>
    <r>
      <rPr>
        <b/>
        <sz val="10"/>
        <rFont val="Arial CE"/>
        <family val="2"/>
        <charset val="238"/>
      </rPr>
      <t>okres-06-chlapci</t>
    </r>
    <r>
      <rPr>
        <sz val="10"/>
        <rFont val="Arial CE"/>
        <charset val="238"/>
      </rPr>
      <t xml:space="preserve"> což označuje okresní kolo v r. 2006, nebo </t>
    </r>
    <r>
      <rPr>
        <b/>
        <sz val="10"/>
        <rFont val="Arial CE"/>
        <family val="2"/>
        <charset val="238"/>
      </rPr>
      <t>CL-2006-chlapci</t>
    </r>
    <r>
      <rPr>
        <sz val="10"/>
        <rFont val="Arial CE"/>
        <charset val="238"/>
      </rPr>
      <t xml:space="preserve"> - okres Č.Lípa v r. 2006</t>
    </r>
  </si>
  <si>
    <r>
      <t xml:space="preserve">nebo       : </t>
    </r>
    <r>
      <rPr>
        <b/>
        <sz val="10"/>
        <rFont val="Arial CE"/>
        <family val="2"/>
        <charset val="238"/>
      </rPr>
      <t>kr-HKR06-chlapci</t>
    </r>
    <r>
      <rPr>
        <sz val="10"/>
        <rFont val="Arial CE"/>
        <charset val="238"/>
      </rPr>
      <t xml:space="preserve">    což označuje krajské kolo v královéhradeckém kraji v r. 2006.</t>
    </r>
  </si>
  <si>
    <t>Příklady údajů, zapsaných u celkových tabulek na řádcích 9-10 a 12-13 pak smažte nebo přepište novými daty.</t>
  </si>
  <si>
    <t xml:space="preserve">Totéž učiňte u jednotlivých disciplín na řádcích 4-6 a na posledním řádku stránky. </t>
  </si>
  <si>
    <t xml:space="preserve">3. </t>
  </si>
  <si>
    <t xml:space="preserve">pro případ, že v přejmenovaných souborech nechtěně změníte něco v buňkách se vzorci a bodování, </t>
  </si>
  <si>
    <t>či řazení přestane být bez chyb.</t>
  </si>
  <si>
    <t xml:space="preserve">4. </t>
  </si>
  <si>
    <r>
      <t>U celkové tabulky</t>
    </r>
    <r>
      <rPr>
        <sz val="10"/>
        <rFont val="Arial CE"/>
        <charset val="238"/>
      </rPr>
      <t xml:space="preserve"> se bodové hodnoty (součet za všechny zapsané výkony) objevují ve sloupci G ihned po </t>
    </r>
  </si>
  <si>
    <t xml:space="preserve">zapsání výkonů do příslušných políček. Jakmile je zapsán byť jediný výkon, objeví se ve sloupci B umístění </t>
  </si>
  <si>
    <t xml:space="preserve">družstva, které však nemusí korespondovat se skutečným  pořadím družstev - to stanovíte až po správném </t>
  </si>
  <si>
    <r>
      <t>seřazení dat</t>
    </r>
    <r>
      <rPr>
        <sz val="10"/>
        <rFont val="Arial CE"/>
        <charset val="238"/>
      </rPr>
      <t xml:space="preserve"> (Označit blok buněk E9 až T56, pak DATA - SEŘADIT  podle sloupce H - sestupně - OK)</t>
    </r>
  </si>
  <si>
    <t>5.</t>
  </si>
  <si>
    <r>
      <t xml:space="preserve">U jednotlivých disciplín </t>
    </r>
    <r>
      <rPr>
        <sz val="10"/>
        <rFont val="Arial CE"/>
        <charset val="238"/>
      </rPr>
      <t>se bodové hodnoty objevují ve sloupci G (výjimkou je běh na 800 m, u kterého jsou</t>
    </r>
  </si>
  <si>
    <t>bodové hodnoty ve sloupci I ). Popis řazení je uveden přímo v tabulkách pro jednoltivé disciplíny.</t>
  </si>
  <si>
    <t>6.</t>
  </si>
  <si>
    <t>Pokud se nevyznáte dobře v programu EXCEL, řaďte zapsaná data vždy pro celý blok, označený v záhlaví</t>
  </si>
  <si>
    <r>
      <t xml:space="preserve">jednotlivých listů, tj.   </t>
    </r>
    <r>
      <rPr>
        <b/>
        <sz val="10"/>
        <rFont val="Arial CE"/>
        <family val="2"/>
        <charset val="238"/>
      </rPr>
      <t xml:space="preserve">E9.T56, </t>
    </r>
    <r>
      <rPr>
        <sz val="10"/>
        <rFont val="Arial CE"/>
        <family val="2"/>
        <charset val="238"/>
      </rPr>
      <t>jinak se může stát, že řazení nebude</t>
    </r>
    <r>
      <rPr>
        <b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</si>
  <si>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</si>
  <si>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</si>
  <si>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>7.</t>
  </si>
  <si>
    <t xml:space="preserve">Pro snazší zapisování výkonů jednotlivých družstev ukládejte průběžný stav vždy bez seřazení a řaďte jen </t>
  </si>
  <si>
    <r>
      <t xml:space="preserve">tehdy, chcete-li </t>
    </r>
    <r>
      <rPr>
        <b/>
        <sz val="10"/>
        <rFont val="Arial CE"/>
        <family val="2"/>
        <charset val="238"/>
      </rPr>
      <t>vytisknout</t>
    </r>
    <r>
      <rPr>
        <sz val="10"/>
        <rFont val="Arial CE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</si>
  <si>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</si>
  <si>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</si>
  <si>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t>8.</t>
  </si>
  <si>
    <r>
      <t xml:space="preserve">Vezměte na vědomí, že </t>
    </r>
    <r>
      <rPr>
        <b/>
        <sz val="10"/>
        <rFont val="Arial CE"/>
        <family val="2"/>
        <charset val="238"/>
      </rPr>
      <t>tato bodovací pomůcka je "jen" pro 16 družstev</t>
    </r>
    <r>
      <rPr>
        <sz val="10"/>
        <rFont val="Arial CE"/>
        <charset val="238"/>
      </rPr>
      <t xml:space="preserve"> (jedna stránka u celkové tabulky). </t>
    </r>
  </si>
  <si>
    <t xml:space="preserve">Z údajů za posledních osm let je zjištěno, že tento počet je dostatečný pro všechna okresní i krajská kola Corny </t>
  </si>
  <si>
    <t>středoškolského atletického poháru s výjimkou města Brna, jehož pořadatelé si jistě poradí.</t>
  </si>
  <si>
    <r>
      <t xml:space="preserve">Tabulky pro </t>
    </r>
    <r>
      <rPr>
        <sz val="10"/>
        <rFont val="Arial CE"/>
        <charset val="238"/>
      </rPr>
      <t>jednotlivé</t>
    </r>
    <r>
      <rPr>
        <b/>
        <sz val="10"/>
        <rFont val="Arial CE"/>
        <charset val="238"/>
      </rPr>
      <t xml:space="preserve"> disciplíny jsou tedy maximálně pro 48 závodníků</t>
    </r>
    <r>
      <rPr>
        <sz val="10"/>
        <rFont val="Arial CE"/>
        <charset val="238"/>
      </rPr>
      <t xml:space="preserve"> (jedna stránka u každé disciplíny). </t>
    </r>
  </si>
  <si>
    <t>9.</t>
  </si>
  <si>
    <r>
      <t xml:space="preserve">Údaje za </t>
    </r>
    <r>
      <rPr>
        <b/>
        <sz val="10"/>
        <rFont val="Arial CE"/>
        <family val="2"/>
        <charset val="238"/>
      </rPr>
      <t>každé družstvo zapisujte na dva k tomu určené řádky</t>
    </r>
    <r>
      <rPr>
        <sz val="10"/>
        <rFont val="Arial CE"/>
        <charset val="238"/>
      </rPr>
      <t>, další řádek je vždy mezera mezi družstvy.</t>
    </r>
  </si>
  <si>
    <r>
      <t xml:space="preserve">Vždy první řádky pro družstva jsou </t>
    </r>
    <r>
      <rPr>
        <b/>
        <sz val="10"/>
        <rFont val="Arial CE"/>
        <family val="2"/>
        <charset val="238"/>
      </rPr>
      <t>ve sloupcích B a G</t>
    </r>
    <r>
      <rPr>
        <sz val="10"/>
        <rFont val="Arial CE"/>
        <family val="2"/>
        <charset val="238"/>
      </rPr>
      <t xml:space="preserve"> označeny pro lepší orientaci </t>
    </r>
    <r>
      <rPr>
        <b/>
        <sz val="10"/>
        <rFont val="Arial CE"/>
        <family val="2"/>
        <charset val="238"/>
      </rPr>
      <t>jinou barvou</t>
    </r>
  </si>
  <si>
    <t>a to šedě</t>
  </si>
  <si>
    <t>nebo zeleně</t>
  </si>
  <si>
    <t>10.</t>
  </si>
  <si>
    <t xml:space="preserve">Výkony zapisujte do správného souboru podle toho, jakým způsobem jsou měřeny výkony v běžeckých </t>
  </si>
  <si>
    <t>disciplínách. Pokud zapíšete "ruční" časy do souboru pro časy "elektrické" bodování nebude správné.</t>
  </si>
  <si>
    <t>Používejte "chlapecké" soubory pro kategorii chlapců, "dívčí" soubory pro kategorii dívek.</t>
  </si>
  <si>
    <t>11.</t>
  </si>
  <si>
    <r>
      <t>Potřebnou administrativu závodu</t>
    </r>
    <r>
      <rPr>
        <sz val="10"/>
        <rFont val="Arial CE"/>
        <charset val="238"/>
      </rPr>
      <t xml:space="preserve"> (startovní listiny, zápisy pro rozhodčí) </t>
    </r>
    <r>
      <rPr>
        <b/>
        <sz val="10"/>
        <rFont val="Arial CE"/>
        <family val="2"/>
        <charset val="238"/>
      </rPr>
      <t>veďte podle svého</t>
    </r>
    <r>
      <rPr>
        <sz val="10"/>
        <rFont val="Arial CE"/>
        <charset val="238"/>
      </rPr>
      <t>, do celkové</t>
    </r>
  </si>
  <si>
    <t>tabulky zapisujte jen dva nejlepší výkony z každého družstva v každé disciplíně a jeden výkon ze štafety.</t>
  </si>
  <si>
    <r>
      <t>Mezi čísly pište čárky</t>
    </r>
    <r>
      <rPr>
        <sz val="10"/>
        <rFont val="Arial CE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</si>
  <si>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</si>
  <si>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t xml:space="preserve">Dopustíte-li se </t>
    </r>
    <r>
      <rPr>
        <b/>
        <sz val="10"/>
        <rFont val="Arial CE"/>
        <family val="2"/>
        <charset val="238"/>
      </rPr>
      <t>chyby při zapisování dat</t>
    </r>
    <r>
      <rPr>
        <sz val="10"/>
        <rFont val="Arial CE"/>
        <charset val="238"/>
      </rPr>
      <t xml:space="preserve">, </t>
    </r>
    <r>
      <rPr>
        <b/>
        <sz val="10"/>
        <rFont val="Arial CE"/>
        <family val="2"/>
        <charset val="238"/>
      </rPr>
      <t>můžete</t>
    </r>
    <r>
      <rPr>
        <sz val="10"/>
        <rFont val="Arial CE"/>
        <charset val="238"/>
      </rPr>
      <t xml:space="preserve"> je </t>
    </r>
    <r>
      <rPr>
        <b/>
        <sz val="10"/>
        <rFont val="Arial CE"/>
        <family val="2"/>
        <charset val="238"/>
      </rPr>
      <t>kdykoliv opravit</t>
    </r>
    <r>
      <rPr>
        <sz val="10"/>
        <rFont val="Arial CE"/>
        <charset val="238"/>
      </rPr>
      <t xml:space="preserve">. Pokud se po opravě změní bodový </t>
    </r>
  </si>
  <si>
    <t>zisk družstva tak, že se změní jeho pořadí, seřaďte znovu data - popsáno v bodě 4.</t>
  </si>
  <si>
    <t>12.</t>
  </si>
  <si>
    <t xml:space="preserve">KONEČNÉ    (seřazené)    VERZE TABULEK LZE POVAŽOVAT ZA OFICIÁLNÍ VÝSLEDKY ZÁVODU. </t>
  </si>
  <si>
    <t xml:space="preserve">Věřím, že těchto 12 pokynů stačí k tomu, abyste byli s bodováním spokojeni a poskytovali     </t>
  </si>
  <si>
    <t>všem účastníkům Corny poháru správné výsledky.</t>
  </si>
  <si>
    <t>koukal@ftvs.cuni.cz - garant soutěže</t>
  </si>
  <si>
    <t>NÁVOD K POUŽITÍ EXCELU - aktualizovaná verze pro rok 2006 - pro kategorii Chlapci, ruční časy</t>
  </si>
  <si>
    <r>
      <t xml:space="preserve">Tento soubor - s názvem </t>
    </r>
    <r>
      <rPr>
        <b/>
        <sz val="10"/>
        <rFont val="Arial CE"/>
        <family val="2"/>
        <charset val="238"/>
      </rPr>
      <t>CornSW06-Chlapci (rucni casy).xls</t>
    </r>
    <r>
      <rPr>
        <sz val="10"/>
        <rFont val="Arial CE"/>
        <charset val="238"/>
      </rPr>
      <t xml:space="preserve"> - si ponechávejte stále ve stejném stavu </t>
    </r>
  </si>
  <si>
    <t>řazení dat :</t>
  </si>
  <si>
    <t>označit blok E9.T56</t>
  </si>
  <si>
    <t>Data - Seřadit</t>
  </si>
  <si>
    <t>podle sloupce H - sestupně</t>
  </si>
  <si>
    <t>SPŠOA</t>
  </si>
  <si>
    <t>Gymnázium JAK</t>
  </si>
  <si>
    <t xml:space="preserve">SOU </t>
  </si>
  <si>
    <t>Copt-SŠ</t>
  </si>
  <si>
    <t>UBL</t>
  </si>
  <si>
    <t>Uherský Brod-stadion Lapač</t>
  </si>
  <si>
    <t xml:space="preserve">Střední průmyslová škola a </t>
  </si>
  <si>
    <t>ZL</t>
  </si>
  <si>
    <t xml:space="preserve">Obchodní akademie </t>
  </si>
  <si>
    <t>Střední odborné učiliště</t>
  </si>
  <si>
    <t>výška – chlapci</t>
  </si>
  <si>
    <t>Bobek Pavel</t>
  </si>
  <si>
    <t>Hladký Roman</t>
  </si>
  <si>
    <t>Pešl Adam</t>
  </si>
  <si>
    <t>Kadlček Vít</t>
  </si>
  <si>
    <t>Rezek Jiří</t>
  </si>
  <si>
    <t>Machara</t>
  </si>
  <si>
    <t>Kolínek</t>
  </si>
  <si>
    <t>Sedláček</t>
  </si>
  <si>
    <t>Borýsek David</t>
  </si>
  <si>
    <t>SOU</t>
  </si>
  <si>
    <t>GJAK</t>
  </si>
  <si>
    <t>Botýsek David</t>
  </si>
  <si>
    <t>Hodonský Adam</t>
  </si>
  <si>
    <t>Bařinka Martin</t>
  </si>
  <si>
    <t>Krpálek Martin</t>
  </si>
  <si>
    <t>Papučík Lukáš</t>
  </si>
  <si>
    <t>Čimčík Adam</t>
  </si>
  <si>
    <t>Zetík Patrik</t>
  </si>
  <si>
    <t>Chladiš Martin</t>
  </si>
  <si>
    <t>Skalník Drahoslav</t>
  </si>
  <si>
    <t>Jakšič Petr</t>
  </si>
  <si>
    <t>SCIATAI</t>
  </si>
  <si>
    <t>Slavíček</t>
  </si>
  <si>
    <t>Tomek David</t>
  </si>
  <si>
    <t>Flekač Pavel</t>
  </si>
  <si>
    <t>Vlk</t>
  </si>
  <si>
    <t>Jankových</t>
  </si>
  <si>
    <t>Daniel Palčík</t>
  </si>
  <si>
    <t>Martinec Patrik</t>
  </si>
  <si>
    <t>Ševeček Martin</t>
  </si>
  <si>
    <t>Sušil</t>
  </si>
  <si>
    <t>Šimčík</t>
  </si>
  <si>
    <t>Hlavín</t>
  </si>
  <si>
    <t>Mahdalík Martin</t>
  </si>
  <si>
    <t>Palčík Daniel</t>
  </si>
  <si>
    <t>Sýkora Vojtěch</t>
  </si>
  <si>
    <t>Dukďak Vojtěch</t>
  </si>
  <si>
    <t>Talský 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</si>
</sst>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.0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u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2" fontId="4" fillId="0" borderId="0" xfId="0" applyNumberFormat="1" applyFont="1" applyAlignment="1" applyProtection="1">
      <alignment horizontal="right"/>
    </xf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  <xf numFmtId="164" fontId="0" fillId="0" borderId="0" xfId="0" applyNumberFormat="1" applyProtection="1"/>
    <xf numFmtId="2" fontId="0" fillId="0" borderId="0" xfId="0" applyNumberFormat="1" applyProtection="1"/>
    <xf numFmtId="0" fontId="2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0" fontId="6" fillId="0" borderId="0" xfId="0" applyFont="1" applyProtection="1"/>
    <xf numFmtId="164" fontId="0" fillId="0" borderId="0" xfId="0" applyNumberFormat="1" applyFill="1" applyProtection="1">
      <protection locked="0"/>
    </xf>
    <xf numFmtId="0" fontId="2" fillId="0" borderId="0" xfId="0" applyFont="1" applyFill="1" applyProtection="1">
      <protection locked="0"/>
    </xf>
    <xf numFmtId="1" fontId="0" fillId="0" borderId="0" xfId="0" applyNumberForma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2" fillId="3" borderId="0" xfId="0" applyFont="1" applyFill="1" applyProtection="1"/>
    <xf numFmtId="164" fontId="0" fillId="0" borderId="0" xfId="0" applyNumberFormat="1" applyFill="1" applyProtection="1"/>
    <xf numFmtId="0" fontId="0" fillId="0" borderId="0" xfId="0" applyFill="1" applyProtection="1"/>
    <xf numFmtId="1" fontId="2" fillId="3" borderId="0" xfId="0" applyNumberFormat="1" applyFont="1" applyFill="1" applyAlignment="1" applyProtection="1">
      <alignment horizontal="center"/>
    </xf>
    <xf numFmtId="164" fontId="2" fillId="3" borderId="0" xfId="0" applyNumberFormat="1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2" fontId="5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0" xfId="0" applyFont="1" applyFill="1" applyProtection="1"/>
    <xf numFmtId="165" fontId="0" fillId="0" borderId="0" xfId="0" applyNumberFormat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165" fontId="0" fillId="3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7" fillId="3" borderId="0" xfId="0" applyFont="1" applyFill="1" applyAlignment="1" applyProtection="1">
      <alignment horizontal="center"/>
    </xf>
    <xf numFmtId="1" fontId="7" fillId="2" borderId="0" xfId="0" applyNumberFormat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Protection="1">
      <protection locked="0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vertic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2" fillId="0" borderId="0" xfId="0" applyFont="1" applyFill="1"/>
    <xf numFmtId="0" fontId="2" fillId="4" borderId="0" xfId="0" applyFont="1" applyFill="1"/>
    <xf numFmtId="0" fontId="0" fillId="4" borderId="0" xfId="0" applyFill="1"/>
    <xf numFmtId="0" fontId="6" fillId="0" borderId="0" xfId="0" applyFont="1"/>
    <xf numFmtId="0" fontId="2" fillId="0" borderId="0" xfId="0" applyFont="1"/>
    <xf numFmtId="0" fontId="12" fillId="0" borderId="0" xfId="0" applyFont="1"/>
    <xf numFmtId="0" fontId="1" fillId="0" borderId="0" xfId="0" applyFont="1"/>
    <xf numFmtId="0" fontId="0" fillId="2" borderId="0" xfId="0" applyFill="1"/>
    <xf numFmtId="0" fontId="0" fillId="3" borderId="0" xfId="0" applyFill="1" applyAlignment="1">
      <alignment horizontal="left"/>
    </xf>
    <xf numFmtId="0" fontId="0" fillId="6" borderId="0" xfId="0" applyFill="1"/>
    <xf numFmtId="0" fontId="3" fillId="6" borderId="0" xfId="0" applyFont="1" applyFill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2" fillId="6" borderId="0" xfId="0" applyFont="1" applyFill="1" applyProtection="1"/>
    <xf numFmtId="1" fontId="0" fillId="6" borderId="0" xfId="0" applyNumberFormat="1" applyFill="1" applyAlignment="1" applyProtection="1">
      <alignment horizontal="center"/>
    </xf>
    <xf numFmtId="164" fontId="0" fillId="6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  <protection locked="0"/>
    </xf>
    <xf numFmtId="0" fontId="2" fillId="6" borderId="0" xfId="0" applyFont="1" applyFill="1" applyAlignment="1" applyProtection="1">
      <alignment horizontal="left"/>
      <protection locked="0"/>
    </xf>
    <xf numFmtId="0" fontId="2" fillId="6" borderId="0" xfId="0" applyFont="1" applyFill="1" applyProtection="1">
      <protection locked="0"/>
    </xf>
    <xf numFmtId="0" fontId="13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0" fillId="4" borderId="0" xfId="0" applyFill="1" applyAlignment="1" applyProtection="1">
      <alignment horizontal="center"/>
    </xf>
    <xf numFmtId="0" fontId="0" fillId="4" borderId="0" xfId="0" applyFill="1" applyProtection="1">
      <protection locked="0"/>
    </xf>
    <xf numFmtId="1" fontId="2" fillId="4" borderId="0" xfId="0" applyNumberFormat="1" applyFont="1" applyFill="1" applyProtection="1">
      <protection locked="0"/>
    </xf>
    <xf numFmtId="1" fontId="0" fillId="4" borderId="0" xfId="0" applyNumberFormat="1" applyFill="1" applyAlignment="1" applyProtection="1">
      <alignment horizontal="center"/>
    </xf>
    <xf numFmtId="164" fontId="6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6" fillId="4" borderId="0" xfId="0" applyFont="1" applyFill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0" fontId="0" fillId="4" borderId="0" xfId="0" applyFill="1" applyAlignment="1" applyProtection="1">
      <alignment horizontal="right"/>
      <protection locked="0"/>
    </xf>
    <xf numFmtId="0" fontId="2" fillId="4" borderId="0" xfId="0" applyFont="1" applyFill="1" applyProtection="1">
      <protection locked="0"/>
    </xf>
    <xf numFmtId="1" fontId="0" fillId="4" borderId="0" xfId="0" applyNumberFormat="1" applyFill="1" applyAlignment="1" applyProtection="1">
      <alignment horizontal="center"/>
      <protection hidden="1"/>
    </xf>
    <xf numFmtId="0" fontId="1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165" fontId="6" fillId="4" borderId="0" xfId="0" applyNumberFormat="1" applyFont="1" applyFill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7" borderId="0" xfId="0" applyFont="1" applyFill="1" applyAlignment="1" applyProtection="1">
      <alignment horizontal="right"/>
      <protection locked="0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horizontal="right" vertical="center"/>
    </xf>
    <xf numFmtId="2" fontId="6" fillId="8" borderId="0" xfId="0" applyNumberFormat="1" applyFont="1" applyFill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6" fillId="8" borderId="0" xfId="0" applyFont="1" applyFill="1" applyAlignment="1">
      <alignment horizontal="right" vertical="center"/>
    </xf>
    <xf numFmtId="0" fontId="2" fillId="8" borderId="0" xfId="0" applyFont="1" applyFill="1" applyAlignment="1" applyProtection="1">
      <alignment horizontal="center" vertical="center"/>
      <protection locked="0"/>
    </xf>
    <xf numFmtId="165" fontId="6" fillId="8" borderId="0" xfId="0" applyNumberFormat="1" applyFont="1" applyFill="1" applyAlignment="1">
      <alignment horizontal="left" vertical="center"/>
    </xf>
    <xf numFmtId="0" fontId="12" fillId="8" borderId="0" xfId="0" applyFont="1" applyFill="1" applyAlignment="1" applyProtection="1">
      <alignment horizontal="right" vertical="center"/>
      <protection locked="0"/>
    </xf>
    <xf numFmtId="165" fontId="6" fillId="8" borderId="0" xfId="0" applyNumberFormat="1" applyFont="1" applyFill="1" applyAlignment="1" applyProtection="1">
      <alignment horizontal="left" vertical="center"/>
      <protection locked="0"/>
    </xf>
    <xf numFmtId="165" fontId="6" fillId="8" borderId="0" xfId="0" applyNumberFormat="1" applyFont="1" applyFill="1" applyAlignment="1">
      <alignment horizontal="center" vertical="center"/>
    </xf>
    <xf numFmtId="14" fontId="0" fillId="0" borderId="0" xfId="0" applyNumberFormat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61"/>
  <sheetViews>
    <sheetView topLeftCell="A31" workbookViewId="0">
      <selection activeCell="F3" sqref="F3"/>
    </sheetView>
  </sheetViews>
  <sheetFormatPr defaultRowHeight="12.75" x14ac:dyDescent="0.2"/>
  <cols>
    <col min="1" max="1" width="3.42578125" style="45" customWidth="1"/>
    <col min="2" max="2" width="11.28515625" customWidth="1"/>
    <col min="3" max="3" width="11.5703125" customWidth="1"/>
    <col min="4" max="4" width="25" customWidth="1"/>
  </cols>
  <sheetData>
    <row r="1" spans="1:9" x14ac:dyDescent="0.2">
      <c r="B1" s="117" t="s">
        <v>110</v>
      </c>
      <c r="C1" s="87"/>
      <c r="D1" s="87"/>
      <c r="E1" s="87"/>
      <c r="F1" s="126"/>
      <c r="G1" s="126"/>
      <c r="H1" s="126"/>
      <c r="I1" s="126"/>
    </row>
    <row r="2" spans="1:9" x14ac:dyDescent="0.2">
      <c r="B2" s="118" t="s">
        <v>51</v>
      </c>
      <c r="C2" s="119"/>
      <c r="D2" s="119"/>
      <c r="E2" s="119"/>
      <c r="F2" s="119"/>
      <c r="G2" s="119"/>
      <c r="H2" s="87"/>
      <c r="I2" s="87"/>
    </row>
    <row r="4" spans="1:9" x14ac:dyDescent="0.2">
      <c r="A4" s="45" t="s">
        <v>52</v>
      </c>
      <c r="B4" s="120" t="s">
        <v>53</v>
      </c>
    </row>
    <row r="5" spans="1:9" x14ac:dyDescent="0.2">
      <c r="B5" t="s">
        <v>54</v>
      </c>
    </row>
    <row r="6" spans="1:9" x14ac:dyDescent="0.2">
      <c r="B6" s="121" t="s">
        <v>55</v>
      </c>
    </row>
    <row r="7" spans="1:9" x14ac:dyDescent="0.2">
      <c r="B7" s="120"/>
    </row>
    <row r="8" spans="1:9" x14ac:dyDescent="0.2">
      <c r="A8" s="45" t="s">
        <v>56</v>
      </c>
      <c r="B8" t="s">
        <v>57</v>
      </c>
    </row>
    <row r="9" spans="1:9" x14ac:dyDescent="0.2">
      <c r="B9" t="s">
        <v>58</v>
      </c>
    </row>
    <row r="10" spans="1:9" x14ac:dyDescent="0.2">
      <c r="B10" t="s">
        <v>59</v>
      </c>
    </row>
    <row r="11" spans="1:9" x14ac:dyDescent="0.2">
      <c r="B11" t="s">
        <v>60</v>
      </c>
    </row>
    <row r="12" spans="1:9" x14ac:dyDescent="0.2">
      <c r="B12" t="s">
        <v>61</v>
      </c>
    </row>
    <row r="13" spans="1:9" x14ac:dyDescent="0.2">
      <c r="B13" t="s">
        <v>62</v>
      </c>
    </row>
    <row r="15" spans="1:9" x14ac:dyDescent="0.2">
      <c r="A15" s="45" t="s">
        <v>63</v>
      </c>
      <c r="B15" s="119" t="s">
        <v>111</v>
      </c>
      <c r="C15" s="119"/>
      <c r="D15" s="119"/>
      <c r="E15" s="119"/>
      <c r="F15" s="119"/>
      <c r="G15" s="119"/>
      <c r="H15" s="119"/>
      <c r="I15" s="119"/>
    </row>
    <row r="16" spans="1:9" x14ac:dyDescent="0.2">
      <c r="B16" s="119" t="s">
        <v>64</v>
      </c>
      <c r="C16" s="119"/>
      <c r="D16" s="119"/>
      <c r="E16" s="119"/>
      <c r="F16" s="119"/>
      <c r="G16" s="119"/>
      <c r="H16" s="119"/>
      <c r="I16" s="119"/>
    </row>
    <row r="17" spans="1:9" x14ac:dyDescent="0.2">
      <c r="B17" s="119" t="s">
        <v>65</v>
      </c>
      <c r="C17" s="119"/>
      <c r="D17" s="119"/>
      <c r="E17" s="119"/>
      <c r="F17" s="119"/>
      <c r="G17" s="119"/>
      <c r="H17" s="119"/>
      <c r="I17" s="119"/>
    </row>
    <row r="19" spans="1:9" x14ac:dyDescent="0.2">
      <c r="A19" s="45" t="s">
        <v>66</v>
      </c>
      <c r="B19" s="122" t="s">
        <v>67</v>
      </c>
    </row>
    <row r="20" spans="1:9" x14ac:dyDescent="0.2">
      <c r="B20" t="s">
        <v>68</v>
      </c>
    </row>
    <row r="21" spans="1:9" x14ac:dyDescent="0.2">
      <c r="B21" t="s">
        <v>69</v>
      </c>
    </row>
    <row r="22" spans="1:9" x14ac:dyDescent="0.2">
      <c r="B22" s="122" t="s">
        <v>70</v>
      </c>
    </row>
    <row r="23" spans="1:9" x14ac:dyDescent="0.2">
      <c r="B23" s="122"/>
    </row>
    <row r="24" spans="1:9" x14ac:dyDescent="0.2">
      <c r="A24" s="45" t="s">
        <v>71</v>
      </c>
      <c r="B24" s="122" t="s">
        <v>72</v>
      </c>
    </row>
    <row r="25" spans="1:9" x14ac:dyDescent="0.2">
      <c r="B25" s="123" t="s">
        <v>73</v>
      </c>
    </row>
    <row r="27" spans="1:9" x14ac:dyDescent="0.2">
      <c r="A27" s="45" t="s">
        <v>74</v>
      </c>
      <c r="B27" t="s">
        <v>75</v>
      </c>
    </row>
    <row r="28" spans="1:9" x14ac:dyDescent="0.2">
      <c r="B28" t="s">
        <v>76</v>
      </c>
    </row>
    <row r="29" spans="1:9" x14ac:dyDescent="0.2">
      <c r="B29" t="s">
        <v>77</v>
      </c>
    </row>
    <row r="30" spans="1:9" x14ac:dyDescent="0.2">
      <c r="B30" t="s">
        <v>78</v>
      </c>
    </row>
    <row r="32" spans="1:9" x14ac:dyDescent="0.2">
      <c r="A32" s="45" t="s">
        <v>79</v>
      </c>
      <c r="B32" t="s">
        <v>80</v>
      </c>
    </row>
    <row r="33" spans="1:9" x14ac:dyDescent="0.2">
      <c r="B33" t="s">
        <v>81</v>
      </c>
    </row>
    <row r="34" spans="1:9" x14ac:dyDescent="0.2">
      <c r="B34" t="s">
        <v>82</v>
      </c>
    </row>
    <row r="35" spans="1:9" x14ac:dyDescent="0.2">
      <c r="B35" t="s">
        <v>83</v>
      </c>
    </row>
    <row r="37" spans="1:9" x14ac:dyDescent="0.2">
      <c r="A37" s="45" t="s">
        <v>84</v>
      </c>
      <c r="B37" t="s">
        <v>85</v>
      </c>
    </row>
    <row r="38" spans="1:9" x14ac:dyDescent="0.2">
      <c r="B38" t="s">
        <v>86</v>
      </c>
    </row>
    <row r="39" spans="1:9" x14ac:dyDescent="0.2">
      <c r="B39" t="s">
        <v>87</v>
      </c>
    </row>
    <row r="40" spans="1:9" x14ac:dyDescent="0.2">
      <c r="B40" s="122" t="s">
        <v>88</v>
      </c>
    </row>
    <row r="42" spans="1:9" x14ac:dyDescent="0.2">
      <c r="A42" s="45" t="s">
        <v>89</v>
      </c>
      <c r="B42" s="120" t="s">
        <v>90</v>
      </c>
    </row>
    <row r="43" spans="1:9" x14ac:dyDescent="0.2">
      <c r="B43" s="120" t="s">
        <v>91</v>
      </c>
      <c r="G43" s="87"/>
      <c r="H43" s="87"/>
      <c r="I43" s="87"/>
    </row>
    <row r="44" spans="1:9" x14ac:dyDescent="0.2">
      <c r="B44" s="124" t="s">
        <v>92</v>
      </c>
      <c r="C44" s="125" t="s">
        <v>93</v>
      </c>
      <c r="E44" s="87"/>
      <c r="F44" s="87"/>
      <c r="G44" s="87"/>
      <c r="I44" s="87"/>
    </row>
    <row r="46" spans="1:9" x14ac:dyDescent="0.2">
      <c r="A46" s="45" t="s">
        <v>94</v>
      </c>
      <c r="B46" t="s">
        <v>95</v>
      </c>
    </row>
    <row r="47" spans="1:9" x14ac:dyDescent="0.2">
      <c r="B47" t="s">
        <v>96</v>
      </c>
    </row>
    <row r="48" spans="1:9" x14ac:dyDescent="0.2">
      <c r="B48" s="121" t="s">
        <v>97</v>
      </c>
    </row>
    <row r="50" spans="1:10" x14ac:dyDescent="0.2">
      <c r="A50" s="45" t="s">
        <v>98</v>
      </c>
      <c r="B50" s="121" t="s">
        <v>99</v>
      </c>
    </row>
    <row r="51" spans="1:10" x14ac:dyDescent="0.2">
      <c r="B51" t="s">
        <v>100</v>
      </c>
    </row>
    <row r="52" spans="1:10" x14ac:dyDescent="0.2">
      <c r="B52" s="121" t="s">
        <v>101</v>
      </c>
    </row>
    <row r="53" spans="1:10" x14ac:dyDescent="0.2">
      <c r="B53" t="s">
        <v>102</v>
      </c>
    </row>
    <row r="54" spans="1:10" x14ac:dyDescent="0.2">
      <c r="B54" t="s">
        <v>103</v>
      </c>
    </row>
    <row r="55" spans="1:10" x14ac:dyDescent="0.2">
      <c r="B55" t="s">
        <v>104</v>
      </c>
    </row>
    <row r="57" spans="1:10" x14ac:dyDescent="0.2">
      <c r="A57" s="45" t="s">
        <v>105</v>
      </c>
      <c r="B57" s="117" t="s">
        <v>106</v>
      </c>
      <c r="C57" s="119"/>
    </row>
    <row r="59" spans="1:10" x14ac:dyDescent="0.2">
      <c r="B59" s="118" t="s">
        <v>107</v>
      </c>
      <c r="C59" s="119"/>
      <c r="D59" s="119"/>
      <c r="E59" s="119"/>
      <c r="F59" s="119"/>
      <c r="G59" s="119"/>
      <c r="H59" s="119"/>
      <c r="I59" s="87"/>
      <c r="J59" s="87"/>
    </row>
    <row r="60" spans="1:10" x14ac:dyDescent="0.2">
      <c r="B60" s="118" t="s">
        <v>108</v>
      </c>
      <c r="C60" s="119"/>
      <c r="D60" s="119"/>
      <c r="E60" s="119"/>
      <c r="F60" s="87" t="s">
        <v>109</v>
      </c>
      <c r="I60" s="87"/>
      <c r="J60" s="87"/>
    </row>
    <row r="61" spans="1:10" x14ac:dyDescent="0.2">
      <c r="I61" s="87"/>
      <c r="J61" s="87"/>
    </row>
  </sheetData>
  <phoneticPr fontId="0" type="noConversion"/>
  <pageMargins left="0" right="0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AC62"/>
  <sheetViews>
    <sheetView tabSelected="1" zoomScale="90" zoomScaleNormal="90" workbookViewId="0">
      <selection activeCell="J4" sqref="J4:K4"/>
    </sheetView>
  </sheetViews>
  <sheetFormatPr defaultRowHeight="12.75" x14ac:dyDescent="0.2"/>
  <cols>
    <col min="1" max="1" width="1.140625" style="2" customWidth="1"/>
    <col min="2" max="2" width="3.85546875" style="6" customWidth="1"/>
    <col min="3" max="4" width="0.7109375" style="2" customWidth="1"/>
    <col min="5" max="5" width="28.140625" style="2" customWidth="1"/>
    <col min="6" max="6" width="4.5703125" style="2" customWidth="1"/>
    <col min="7" max="7" width="8.5703125" style="7" customWidth="1"/>
    <col min="8" max="8" width="7.7109375" style="12" hidden="1" customWidth="1"/>
    <col min="9" max="9" width="0.7109375" style="2" customWidth="1"/>
    <col min="10" max="10" width="5.5703125" style="10" customWidth="1"/>
    <col min="11" max="11" width="6.140625" style="10" customWidth="1"/>
    <col min="12" max="12" width="2.28515625" style="3" customWidth="1"/>
    <col min="13" max="13" width="1.140625" style="1" customWidth="1"/>
    <col min="14" max="14" width="5.28515625" style="42" customWidth="1"/>
    <col min="15" max="15" width="4.85546875" style="2" customWidth="1"/>
    <col min="16" max="16" width="5.140625" style="2" customWidth="1"/>
    <col min="17" max="17" width="7.85546875" style="4" customWidth="1"/>
    <col min="18" max="18" width="3.42578125" style="3" customWidth="1"/>
    <col min="19" max="19" width="1" style="1" customWidth="1"/>
    <col min="20" max="20" width="4.5703125" style="42" customWidth="1"/>
    <col min="21" max="22" width="9.85546875" style="14" hidden="1" customWidth="1"/>
    <col min="23" max="29" width="9.85546875" style="8" hidden="1" customWidth="1"/>
    <col min="30" max="30" width="9.85546875" style="2" customWidth="1"/>
    <col min="31" max="16384" width="9.140625" style="2"/>
  </cols>
  <sheetData>
    <row r="1" spans="2:29" ht="15.75" x14ac:dyDescent="0.25">
      <c r="B1" s="127" t="s">
        <v>16</v>
      </c>
      <c r="C1" s="128"/>
      <c r="D1" s="128"/>
      <c r="E1" s="128"/>
      <c r="F1" s="128"/>
      <c r="G1" s="129"/>
      <c r="H1" s="130"/>
      <c r="I1" s="128"/>
      <c r="J1" s="131"/>
      <c r="K1" s="131"/>
      <c r="L1" s="132"/>
      <c r="O1" s="27" t="s">
        <v>112</v>
      </c>
      <c r="P1" s="25"/>
      <c r="Q1" s="29"/>
      <c r="R1" s="26"/>
      <c r="S1" s="27"/>
      <c r="T1" s="44"/>
    </row>
    <row r="2" spans="2:29" x14ac:dyDescent="0.2">
      <c r="B2" s="133" t="s">
        <v>22</v>
      </c>
      <c r="C2" s="134"/>
      <c r="D2" s="128"/>
      <c r="E2" s="128"/>
      <c r="F2" s="128"/>
      <c r="G2" s="129"/>
      <c r="H2" s="130"/>
      <c r="I2" s="128"/>
      <c r="J2" s="131"/>
      <c r="K2" s="131"/>
      <c r="L2" s="132"/>
      <c r="O2" s="25" t="s">
        <v>113</v>
      </c>
      <c r="P2" s="25"/>
      <c r="Q2" s="29"/>
      <c r="R2" s="26"/>
      <c r="S2" s="27"/>
      <c r="T2" s="44"/>
    </row>
    <row r="3" spans="2:29" x14ac:dyDescent="0.2">
      <c r="B3" s="50" t="s">
        <v>27</v>
      </c>
      <c r="C3" s="25"/>
      <c r="D3" s="25"/>
      <c r="E3" s="22" t="s">
        <v>120</v>
      </c>
      <c r="F3" s="22"/>
      <c r="G3" s="41"/>
      <c r="H3" s="21"/>
      <c r="I3" s="22"/>
      <c r="J3" s="19"/>
      <c r="K3" s="19"/>
      <c r="L3" s="23"/>
      <c r="O3" s="28" t="s">
        <v>114</v>
      </c>
      <c r="P3" s="25"/>
      <c r="Q3" s="29"/>
      <c r="R3" s="26"/>
      <c r="S3" s="27"/>
      <c r="T3" s="44"/>
    </row>
    <row r="4" spans="2:29" s="22" customFormat="1" x14ac:dyDescent="0.2">
      <c r="B4" s="50" t="s">
        <v>26</v>
      </c>
      <c r="E4" s="154" t="s">
        <v>121</v>
      </c>
      <c r="F4" s="2"/>
      <c r="G4" s="155" t="s">
        <v>25</v>
      </c>
      <c r="H4" s="21"/>
      <c r="I4" s="19"/>
      <c r="J4" s="167">
        <v>42522</v>
      </c>
      <c r="K4" s="167"/>
      <c r="L4" s="23"/>
      <c r="M4" s="20"/>
      <c r="N4" s="43"/>
      <c r="O4" s="25" t="s">
        <v>115</v>
      </c>
      <c r="P4" s="28"/>
      <c r="Q4" s="29"/>
      <c r="R4" s="30"/>
      <c r="S4" s="27"/>
      <c r="T4" s="44"/>
      <c r="U4" s="32"/>
      <c r="V4" s="32"/>
      <c r="W4" s="33"/>
      <c r="X4" s="33"/>
      <c r="Y4" s="33"/>
      <c r="Z4" s="33"/>
      <c r="AA4" s="33"/>
      <c r="AB4" s="33"/>
      <c r="AC4" s="33"/>
    </row>
    <row r="5" spans="2:29" x14ac:dyDescent="0.2">
      <c r="W5" s="8" t="s">
        <v>14</v>
      </c>
    </row>
    <row r="6" spans="2:29" x14ac:dyDescent="0.2">
      <c r="B6" s="24" t="s">
        <v>9</v>
      </c>
      <c r="C6" s="31"/>
      <c r="D6" s="31"/>
      <c r="E6" s="31" t="s">
        <v>23</v>
      </c>
      <c r="F6" s="46" t="s">
        <v>29</v>
      </c>
      <c r="G6" s="47" t="s">
        <v>10</v>
      </c>
      <c r="H6" s="34" t="s">
        <v>10</v>
      </c>
      <c r="I6" s="31"/>
      <c r="J6" s="35" t="s">
        <v>18</v>
      </c>
      <c r="K6" s="35" t="s">
        <v>19</v>
      </c>
      <c r="L6" s="168" t="s">
        <v>20</v>
      </c>
      <c r="M6" s="168"/>
      <c r="N6" s="168"/>
      <c r="O6" s="37" t="s">
        <v>5</v>
      </c>
      <c r="P6" s="37" t="s">
        <v>6</v>
      </c>
      <c r="Q6" s="38" t="s">
        <v>7</v>
      </c>
      <c r="R6" s="168" t="s">
        <v>8</v>
      </c>
      <c r="S6" s="168"/>
      <c r="T6" s="168"/>
      <c r="U6" s="9" t="s">
        <v>21</v>
      </c>
      <c r="V6" s="9" t="s">
        <v>13</v>
      </c>
      <c r="W6" s="8" t="s">
        <v>4</v>
      </c>
      <c r="X6" s="8" t="s">
        <v>0</v>
      </c>
      <c r="Y6" s="8" t="s">
        <v>1</v>
      </c>
      <c r="Z6" s="8" t="s">
        <v>5</v>
      </c>
      <c r="AA6" s="8" t="s">
        <v>6</v>
      </c>
      <c r="AB6" s="8" t="s">
        <v>7</v>
      </c>
      <c r="AC6" s="8" t="s">
        <v>8</v>
      </c>
    </row>
    <row r="7" spans="2:29" x14ac:dyDescent="0.2">
      <c r="B7" s="24"/>
      <c r="C7" s="31"/>
      <c r="D7" s="31"/>
      <c r="E7" s="31" t="s">
        <v>12</v>
      </c>
      <c r="F7" s="46" t="s">
        <v>28</v>
      </c>
      <c r="G7" s="47" t="s">
        <v>11</v>
      </c>
      <c r="H7" s="34" t="s">
        <v>11</v>
      </c>
      <c r="I7" s="31"/>
      <c r="J7" s="35" t="s">
        <v>15</v>
      </c>
      <c r="K7" s="35" t="s">
        <v>15</v>
      </c>
      <c r="L7" s="169" t="s">
        <v>17</v>
      </c>
      <c r="M7" s="169"/>
      <c r="N7" s="169"/>
      <c r="O7" s="36" t="s">
        <v>2</v>
      </c>
      <c r="P7" s="36" t="s">
        <v>2</v>
      </c>
      <c r="Q7" s="39" t="s">
        <v>3</v>
      </c>
      <c r="R7" s="170" t="s">
        <v>24</v>
      </c>
      <c r="S7" s="170"/>
      <c r="T7" s="170"/>
    </row>
    <row r="8" spans="2:29" x14ac:dyDescent="0.2">
      <c r="B8" s="48"/>
      <c r="G8" s="31"/>
      <c r="M8" s="27"/>
      <c r="S8" s="27"/>
    </row>
    <row r="9" spans="2:29" x14ac:dyDescent="0.2">
      <c r="B9" s="49" t="str">
        <f>IF(H9=0,"","1.")</f>
        <v>1.</v>
      </c>
      <c r="C9" s="22"/>
      <c r="D9" s="22"/>
      <c r="E9" s="2" t="s">
        <v>122</v>
      </c>
      <c r="F9" s="2" t="s">
        <v>123</v>
      </c>
      <c r="G9" s="51">
        <f>IF(H9=0,"",H9)</f>
        <v>7993</v>
      </c>
      <c r="H9" s="12">
        <f>SUM(W9:AB10)+AC9</f>
        <v>7993</v>
      </c>
      <c r="J9" s="68">
        <v>12.1</v>
      </c>
      <c r="K9" s="68"/>
      <c r="L9" s="3">
        <v>5</v>
      </c>
      <c r="M9" s="40" t="str">
        <f>IF(N9=0,"",":")</f>
        <v>:</v>
      </c>
      <c r="N9" s="42">
        <v>1.6</v>
      </c>
      <c r="O9" s="66">
        <v>173</v>
      </c>
      <c r="P9" s="66">
        <v>576</v>
      </c>
      <c r="Q9" s="92">
        <v>11.66</v>
      </c>
      <c r="R9" s="3">
        <v>0</v>
      </c>
      <c r="S9" s="40"/>
      <c r="T9" s="42">
        <v>46.3</v>
      </c>
      <c r="U9" s="14">
        <f>L9*60+N9</f>
        <v>301.60000000000002</v>
      </c>
      <c r="V9" s="14">
        <f>R9*60+T9</f>
        <v>46.3</v>
      </c>
      <c r="W9" s="15">
        <f>IF(J9&gt;0,(INT(POWER(17.76-J9,1.81)*25.4347)),0)</f>
        <v>586</v>
      </c>
      <c r="X9" s="15">
        <f>IF(K9&gt;0,(INT(POWER(81.86-K9,1.81)*1.53775)),0)</f>
        <v>0</v>
      </c>
      <c r="Y9" s="16">
        <f>IF(N9&lt;&gt;"",(INT(POWER(480-U9,1.85)*0.03768)),0)</f>
        <v>551</v>
      </c>
      <c r="Z9" s="16">
        <f>IF(O9&gt;0,(INT(POWER(O9-75,1.42)*0.8465)),0)</f>
        <v>569</v>
      </c>
      <c r="AA9" s="16">
        <f>IF(P9&gt;0,(INT(POWER(P9-220,1.4)*0.14354)),0)</f>
        <v>535</v>
      </c>
      <c r="AB9" s="16">
        <f>IF(Q9&gt;0,(INT(POWER(Q9-1.5,1.05)*51.39)),0)</f>
        <v>586</v>
      </c>
      <c r="AC9" s="16">
        <f>IF(T9&lt;&gt;"",(INT(POWER(305.5-V9,1.85)*0.08713)),0)</f>
        <v>2543</v>
      </c>
    </row>
    <row r="10" spans="2:29" x14ac:dyDescent="0.2">
      <c r="B10" s="48"/>
      <c r="E10" s="2" t="s">
        <v>124</v>
      </c>
      <c r="G10" s="27"/>
      <c r="H10" s="17">
        <f>H9</f>
        <v>7993</v>
      </c>
      <c r="J10" s="68">
        <v>12.28</v>
      </c>
      <c r="K10" s="68"/>
      <c r="L10" s="3">
        <v>5</v>
      </c>
      <c r="M10" s="40" t="str">
        <f>IF(N10=0,"",":")</f>
        <v>:</v>
      </c>
      <c r="N10" s="42">
        <v>5.3</v>
      </c>
      <c r="O10" s="6">
        <v>173</v>
      </c>
      <c r="P10" s="6">
        <v>545</v>
      </c>
      <c r="Q10" s="92">
        <v>10.25</v>
      </c>
      <c r="S10" s="40"/>
      <c r="U10" s="14">
        <f>L10*60+N10</f>
        <v>305.3</v>
      </c>
      <c r="W10" s="15">
        <f>IF(J10&gt;0,(INT(POWER(17.76-J10,1.81)*25.4347)),0)</f>
        <v>552</v>
      </c>
      <c r="X10" s="15">
        <f>IF(K10&gt;0,(INT(POWER(81.86-K10,1.81)*1.53775)),0)</f>
        <v>0</v>
      </c>
      <c r="Y10" s="16">
        <f>IF(N10&lt;&gt;"",(INT(POWER(480-U10,1.85)*0.03768)),0)</f>
        <v>530</v>
      </c>
      <c r="Z10" s="16">
        <f>IF(O10&gt;0,(INT(POWER(O10-75,1.42)*0.8465)),0)</f>
        <v>569</v>
      </c>
      <c r="AA10" s="16">
        <f>IF(P10&gt;0,(INT(POWER(P10-220,1.4)*0.14354)),0)</f>
        <v>471</v>
      </c>
      <c r="AB10" s="16">
        <f>IF(Q10&gt;0,(INT(POWER(Q10-1.5,1.05)*51.39)),0)</f>
        <v>501</v>
      </c>
      <c r="AC10" s="18"/>
    </row>
    <row r="11" spans="2:29" x14ac:dyDescent="0.2">
      <c r="B11" s="48"/>
      <c r="G11" s="27"/>
      <c r="H11" s="17">
        <f>H9</f>
        <v>7993</v>
      </c>
      <c r="M11" s="27"/>
      <c r="S11" s="40"/>
      <c r="W11" s="18"/>
      <c r="X11" s="18"/>
      <c r="Y11" s="18"/>
      <c r="Z11" s="18"/>
      <c r="AA11" s="18"/>
      <c r="AB11" s="18"/>
      <c r="AC11" s="18"/>
    </row>
    <row r="12" spans="2:29" x14ac:dyDescent="0.2">
      <c r="B12" s="49" t="str">
        <f>IF(H12=0,"","2.")</f>
        <v>2.</v>
      </c>
      <c r="E12" s="138" t="s">
        <v>117</v>
      </c>
      <c r="F12" s="2" t="s">
        <v>123</v>
      </c>
      <c r="G12" s="51">
        <f>IF(H12=0,"",H12)</f>
        <v>7676</v>
      </c>
      <c r="H12" s="12">
        <f>SUM(W12:AB13)+AC12</f>
        <v>7676</v>
      </c>
      <c r="J12" s="68">
        <v>12.06</v>
      </c>
      <c r="K12" s="68"/>
      <c r="L12" s="3">
        <v>4</v>
      </c>
      <c r="M12" s="40" t="str">
        <f>IF(N12=0,"",":")</f>
        <v>:</v>
      </c>
      <c r="N12" s="42">
        <v>42.8</v>
      </c>
      <c r="O12" s="66">
        <v>165</v>
      </c>
      <c r="P12" s="6">
        <v>511</v>
      </c>
      <c r="Q12" s="92">
        <v>11.47</v>
      </c>
      <c r="R12" s="3">
        <v>0</v>
      </c>
      <c r="S12" s="40" t="str">
        <f>IF(T12=0,"",":")</f>
        <v>:</v>
      </c>
      <c r="T12" s="42">
        <v>47.8</v>
      </c>
      <c r="U12" s="14">
        <f>L12*60+N12</f>
        <v>282.8</v>
      </c>
      <c r="V12" s="14">
        <f>R12*60+T12</f>
        <v>47.8</v>
      </c>
      <c r="W12" s="15">
        <f>IF(J12&gt;0,(INT(POWER(17.76-J12,1.81)*25.4347)),0)</f>
        <v>593</v>
      </c>
      <c r="X12" s="15">
        <f>IF(K12&gt;0,(INT(POWER(81.86-K12,1.81)*1.53775)),0)</f>
        <v>0</v>
      </c>
      <c r="Y12" s="16">
        <f>IF(N12&lt;&gt;"",(INT(POWER(480-U12,1.85)*0.03768)),0)</f>
        <v>663</v>
      </c>
      <c r="Z12" s="16">
        <f>IF(O12&gt;0,(INT(POWER(O12-75,1.42)*0.8465)),0)</f>
        <v>504</v>
      </c>
      <c r="AA12" s="16">
        <f>IF(P12&gt;0,(INT(POWER(P12-220,1.4)*0.14354)),0)</f>
        <v>404</v>
      </c>
      <c r="AB12" s="16">
        <f>IF(Q12&gt;0,(INT(POWER(Q12-1.5,1.05)*51.39)),0)</f>
        <v>574</v>
      </c>
      <c r="AC12" s="16">
        <f>IF(T12&lt;&gt;"",(INT(POWER(305.5-V12,1.85)*0.08713)),0)</f>
        <v>2516</v>
      </c>
    </row>
    <row r="13" spans="2:29" x14ac:dyDescent="0.2">
      <c r="B13" s="48"/>
      <c r="E13" s="138"/>
      <c r="F13" s="138"/>
      <c r="G13" s="27"/>
      <c r="H13" s="17">
        <f>H12</f>
        <v>7676</v>
      </c>
      <c r="J13" s="68">
        <v>12.09</v>
      </c>
      <c r="K13" s="68"/>
      <c r="L13" s="3">
        <v>4</v>
      </c>
      <c r="M13" s="40" t="str">
        <f>IF(N13=0,"",":")</f>
        <v>:</v>
      </c>
      <c r="N13" s="42">
        <v>57.6</v>
      </c>
      <c r="O13" s="66">
        <v>140</v>
      </c>
      <c r="P13" s="6">
        <v>500</v>
      </c>
      <c r="Q13" s="92">
        <v>11.25</v>
      </c>
      <c r="S13" s="40" t="str">
        <f>IF(T13=0,"",":")</f>
        <v/>
      </c>
      <c r="U13" s="14">
        <f>L13*60+N13</f>
        <v>297.60000000000002</v>
      </c>
      <c r="W13" s="15">
        <f>IF(J13&gt;0,(INT(POWER(17.76-J13,1.81)*25.4347)),0)</f>
        <v>588</v>
      </c>
      <c r="X13" s="15">
        <f>IF(K13&gt;0,(INT(POWER(81.86-K13,1.81)*1.53775)),0)</f>
        <v>0</v>
      </c>
      <c r="Y13" s="16">
        <f>IF(N13&lt;&gt;"",(INT(POWER(480-U13,1.85)*0.03768)),0)</f>
        <v>574</v>
      </c>
      <c r="Z13" s="16">
        <f>IF(O13&gt;0,(INT(POWER(O13-75,1.42)*0.8465)),0)</f>
        <v>317</v>
      </c>
      <c r="AA13" s="16">
        <f>IF(P13&gt;0,(INT(POWER(P13-220,1.4)*0.14354)),0)</f>
        <v>382</v>
      </c>
      <c r="AB13" s="16">
        <f>IF(Q13&gt;0,(INT(POWER(Q13-1.5,1.05)*51.39)),0)</f>
        <v>561</v>
      </c>
      <c r="AC13" s="18"/>
    </row>
    <row r="14" spans="2:29" x14ac:dyDescent="0.2">
      <c r="B14" s="48"/>
      <c r="G14" s="27"/>
      <c r="H14" s="17">
        <f>H12</f>
        <v>7676</v>
      </c>
      <c r="M14" s="27"/>
      <c r="S14" s="27"/>
      <c r="W14" s="18"/>
      <c r="X14" s="18"/>
      <c r="Y14" s="18"/>
      <c r="Z14" s="18"/>
      <c r="AA14" s="18"/>
      <c r="AB14" s="18"/>
      <c r="AC14" s="18"/>
    </row>
    <row r="15" spans="2:29" x14ac:dyDescent="0.2">
      <c r="B15" s="137" t="str">
        <f>IF(H15=0,"","3.")</f>
        <v>3.</v>
      </c>
      <c r="C15" s="138"/>
      <c r="D15" s="138"/>
      <c r="E15" s="2" t="s">
        <v>125</v>
      </c>
      <c r="F15" s="2" t="s">
        <v>123</v>
      </c>
      <c r="G15" s="139">
        <f>IF(H15=0,"",H15)</f>
        <v>6846</v>
      </c>
      <c r="H15" s="140">
        <f>SUM(W15:AB16)+AC15</f>
        <v>6846</v>
      </c>
      <c r="I15" s="138"/>
      <c r="J15" s="141">
        <v>11.71</v>
      </c>
      <c r="K15" s="141"/>
      <c r="L15" s="142">
        <v>5</v>
      </c>
      <c r="M15" s="143" t="str">
        <f>IF(N15=0,"",":")</f>
        <v>:</v>
      </c>
      <c r="N15" s="144">
        <v>11.3</v>
      </c>
      <c r="O15" s="145">
        <v>130</v>
      </c>
      <c r="P15" s="145">
        <v>536</v>
      </c>
      <c r="Q15" s="146">
        <v>13</v>
      </c>
      <c r="R15" s="147">
        <v>0</v>
      </c>
      <c r="S15" s="143" t="str">
        <f>IF(T15=0,"",":")</f>
        <v>:</v>
      </c>
      <c r="T15" s="144">
        <v>52.5</v>
      </c>
      <c r="U15" s="14">
        <f>L15*60+N15</f>
        <v>311.3</v>
      </c>
      <c r="V15" s="14">
        <f>R15*60+T15</f>
        <v>52.5</v>
      </c>
      <c r="W15" s="15">
        <f>IF(J15&gt;0,(INT(POWER(17.76-J15,1.81)*25.4347)),0)</f>
        <v>661</v>
      </c>
      <c r="X15" s="15">
        <f>IF(K15&gt;0,(INT(POWER(81.86-K15,1.81)*1.53775)),0)</f>
        <v>0</v>
      </c>
      <c r="Y15" s="16">
        <f>IF(N15&lt;&gt;"",(INT(POWER(480-U15,1.85)*0.03768)),0)</f>
        <v>496</v>
      </c>
      <c r="Z15" s="16">
        <f>IF(O15&gt;0,(INT(POWER(O15-75,1.42)*0.8465)),0)</f>
        <v>250</v>
      </c>
      <c r="AA15" s="16">
        <f>IF(P15&gt;0,(INT(POWER(P15-220,1.4)*0.14354)),0)</f>
        <v>453</v>
      </c>
      <c r="AB15" s="16">
        <f>IF(Q15&gt;0,(INT(POWER(Q15-1.5,1.05)*51.39)),0)</f>
        <v>667</v>
      </c>
      <c r="AC15" s="16">
        <f>IF(T15&lt;&gt;"",(INT(POWER(305.5-V15,1.85)*0.08713)),0)</f>
        <v>2431</v>
      </c>
    </row>
    <row r="16" spans="2:29" x14ac:dyDescent="0.2">
      <c r="B16" s="137"/>
      <c r="C16" s="138"/>
      <c r="D16" s="138"/>
      <c r="G16" s="148"/>
      <c r="H16" s="149">
        <f>H15</f>
        <v>6846</v>
      </c>
      <c r="I16" s="138"/>
      <c r="J16" s="141">
        <v>12.43</v>
      </c>
      <c r="K16" s="141"/>
      <c r="L16" s="147">
        <v>5</v>
      </c>
      <c r="M16" s="143" t="str">
        <f>IF(N16=0,"",":")</f>
        <v>:</v>
      </c>
      <c r="N16" s="144">
        <v>39.6</v>
      </c>
      <c r="O16" s="145"/>
      <c r="P16" s="145">
        <v>507</v>
      </c>
      <c r="Q16" s="146">
        <v>12.13</v>
      </c>
      <c r="R16" s="147"/>
      <c r="S16" s="143" t="str">
        <f>IF(T16=0,"",":")</f>
        <v/>
      </c>
      <c r="T16" s="144"/>
      <c r="U16" s="14">
        <f>L16*60+N16</f>
        <v>339.6</v>
      </c>
      <c r="W16" s="15">
        <f>IF(J16&gt;0,(INT(POWER(17.76-J16,1.81)*25.4347)),0)</f>
        <v>525</v>
      </c>
      <c r="X16" s="15">
        <f>IF(K16&gt;0,(INT(POWER(81.86-K16,1.81)*1.53775)),0)</f>
        <v>0</v>
      </c>
      <c r="Y16" s="16">
        <f>IF(N16&lt;&gt;"",(INT(POWER(480-U16,1.85)*0.03768)),0)</f>
        <v>353</v>
      </c>
      <c r="Z16" s="16">
        <f>IF(O16&gt;0,(INT(POWER(O16-75,1.42)*0.8465)),0)</f>
        <v>0</v>
      </c>
      <c r="AA16" s="16">
        <f>IF(P16&gt;0,(INT(POWER(P16-220,1.4)*0.14354)),0)</f>
        <v>396</v>
      </c>
      <c r="AB16" s="16">
        <f>IF(Q16&gt;0,(INT(POWER(Q16-1.5,1.05)*51.39)),0)</f>
        <v>614</v>
      </c>
      <c r="AC16" s="18"/>
    </row>
    <row r="17" spans="2:29" x14ac:dyDescent="0.2">
      <c r="B17" s="48"/>
      <c r="G17" s="27"/>
      <c r="H17" s="17">
        <f>H15</f>
        <v>6846</v>
      </c>
      <c r="M17" s="27"/>
      <c r="S17" s="27"/>
      <c r="W17" s="18"/>
      <c r="X17" s="18"/>
      <c r="Y17" s="18"/>
      <c r="Z17" s="18"/>
      <c r="AA17" s="18"/>
      <c r="AB17" s="18"/>
      <c r="AC17" s="18"/>
    </row>
    <row r="18" spans="2:29" x14ac:dyDescent="0.2">
      <c r="B18" s="49"/>
      <c r="G18" s="51"/>
      <c r="J18" s="68"/>
      <c r="K18" s="68"/>
      <c r="M18" s="40"/>
      <c r="O18" s="66"/>
      <c r="P18" s="6"/>
      <c r="Q18" s="92"/>
      <c r="S18" s="40"/>
      <c r="U18" s="14">
        <f>L18*60+N18</f>
        <v>0</v>
      </c>
      <c r="V18" s="14">
        <f>R18*60+T18</f>
        <v>0</v>
      </c>
      <c r="W18" s="15">
        <f>IF(J18&gt;0,(INT(POWER(17.76-J18,1.81)*25.4347)),0)</f>
        <v>0</v>
      </c>
      <c r="X18" s="15">
        <f>IF(K18&gt;0,(INT(POWER(81.86-K18,1.81)*1.53775)),0)</f>
        <v>0</v>
      </c>
      <c r="Y18" s="16">
        <f>IF(N18&lt;&gt;"",(INT(POWER(480-U18,1.85)*0.03768)),0)</f>
        <v>0</v>
      </c>
      <c r="Z18" s="16">
        <f>IF(O18&gt;0,(INT(POWER(O18-75,1.42)*0.8465)),0)</f>
        <v>0</v>
      </c>
      <c r="AA18" s="16">
        <f>IF(P18&gt;0,(INT(POWER(P18-220,1.4)*0.14354)),0)</f>
        <v>0</v>
      </c>
      <c r="AB18" s="16">
        <f>IF(Q18&gt;0,(INT(POWER(Q18-1.5,1.05)*51.39)),0)</f>
        <v>0</v>
      </c>
      <c r="AC18" s="16">
        <f>IF(T18&lt;&gt;"",(INT(POWER(305.5-V18,1.85)*0.08713)),0)</f>
        <v>0</v>
      </c>
    </row>
    <row r="19" spans="2:29" x14ac:dyDescent="0.2">
      <c r="B19" s="48"/>
      <c r="G19" s="27"/>
      <c r="H19" s="17"/>
      <c r="J19" s="68"/>
      <c r="K19" s="11"/>
      <c r="M19" s="40"/>
      <c r="O19" s="6"/>
      <c r="P19" s="6"/>
      <c r="Q19" s="92"/>
      <c r="S19" s="40"/>
      <c r="U19" s="14">
        <f>L19*60+N19</f>
        <v>0</v>
      </c>
      <c r="W19" s="15">
        <f>IF(J19&gt;0,(INT(POWER(17.76-J19,1.81)*25.4347)),0)</f>
        <v>0</v>
      </c>
      <c r="X19" s="15">
        <f>IF(K19&gt;0,(INT(POWER(81.86-K19,1.81)*1.53775)),0)</f>
        <v>0</v>
      </c>
      <c r="Y19" s="16">
        <f>IF(N19&lt;&gt;"",(INT(POWER(480-U19,1.85)*0.03768)),0)</f>
        <v>0</v>
      </c>
      <c r="Z19" s="16">
        <f>IF(O19&gt;0,(INT(POWER(O19-75,1.42)*0.8465)),0)</f>
        <v>0</v>
      </c>
      <c r="AA19" s="16">
        <f>IF(P19&gt;0,(INT(POWER(P19-220,1.4)*0.14354)),0)</f>
        <v>0</v>
      </c>
      <c r="AB19" s="16">
        <f>IF(Q19&gt;0,(INT(POWER(Q19-1.5,1.05)*51.39)),0)</f>
        <v>0</v>
      </c>
      <c r="AC19" s="18"/>
    </row>
    <row r="20" spans="2:29" x14ac:dyDescent="0.2">
      <c r="B20" s="48"/>
      <c r="G20" s="27"/>
      <c r="H20" s="17">
        <f>H18</f>
        <v>0</v>
      </c>
      <c r="J20" s="11"/>
      <c r="K20" s="11"/>
      <c r="M20" s="27"/>
      <c r="O20" s="6"/>
      <c r="P20" s="6"/>
      <c r="S20" s="27"/>
      <c r="W20" s="18"/>
      <c r="X20" s="18"/>
      <c r="Y20" s="18"/>
      <c r="Z20" s="18"/>
      <c r="AA20" s="18"/>
      <c r="AB20" s="18"/>
      <c r="AC20" s="18"/>
    </row>
    <row r="21" spans="2:29" x14ac:dyDescent="0.2">
      <c r="B21" s="49" t="str">
        <f>IF(H21=0,"","5.")</f>
        <v/>
      </c>
      <c r="G21" s="51" t="str">
        <f>IF(H21=0,"",H21)</f>
        <v/>
      </c>
      <c r="H21" s="12">
        <f>SUM(W21:AB22)+AC21</f>
        <v>0</v>
      </c>
      <c r="J21" s="68"/>
      <c r="K21" s="68"/>
      <c r="M21" s="40" t="str">
        <f>IF(N21=0,"",":")</f>
        <v/>
      </c>
      <c r="O21" s="66"/>
      <c r="P21" s="66"/>
      <c r="Q21" s="92"/>
      <c r="S21" s="40" t="str">
        <f>IF(T21=0,"",":")</f>
        <v/>
      </c>
      <c r="U21" s="14">
        <f>L21*60+N21</f>
        <v>0</v>
      </c>
      <c r="V21" s="14">
        <f>R21*60+T21</f>
        <v>0</v>
      </c>
      <c r="W21" s="15">
        <f>IF(J21&gt;0,(INT(POWER(17.76-J21,1.81)*25.4347)),0)</f>
        <v>0</v>
      </c>
      <c r="X21" s="15">
        <f>IF(K21&gt;0,(INT(POWER(81.86-K21,1.81)*1.53775)),0)</f>
        <v>0</v>
      </c>
      <c r="Y21" s="16">
        <f>IF(N21&lt;&gt;"",(INT(POWER(480-U21,1.85)*0.03768)),0)</f>
        <v>0</v>
      </c>
      <c r="Z21" s="16">
        <f>IF(O21&gt;0,(INT(POWER(O21-75,1.42)*0.8465)),0)</f>
        <v>0</v>
      </c>
      <c r="AA21" s="16">
        <f>IF(P21&gt;0,(INT(POWER(P21-220,1.4)*0.14354)),0)</f>
        <v>0</v>
      </c>
      <c r="AB21" s="16">
        <f>IF(Q21&gt;0,(INT(POWER(Q21-1.5,1.05)*51.39)),0)</f>
        <v>0</v>
      </c>
      <c r="AC21" s="16">
        <f>IF(T21&lt;&gt;"",(INT(POWER(305.5-V21,1.85)*0.08713)),0)</f>
        <v>0</v>
      </c>
    </row>
    <row r="22" spans="2:29" x14ac:dyDescent="0.2">
      <c r="B22" s="48"/>
      <c r="G22" s="27"/>
      <c r="H22" s="17">
        <f>H21</f>
        <v>0</v>
      </c>
      <c r="J22" s="68"/>
      <c r="K22" s="68"/>
      <c r="M22" s="40" t="str">
        <f>IF(N22=0,"",":")</f>
        <v/>
      </c>
      <c r="O22" s="66"/>
      <c r="P22" s="6"/>
      <c r="Q22" s="92"/>
      <c r="S22" s="40" t="str">
        <f>IF(T22=0,"",":")</f>
        <v/>
      </c>
      <c r="U22" s="14">
        <f>L22*60+N22</f>
        <v>0</v>
      </c>
      <c r="W22" s="15">
        <f>IF(J22&gt;0,(INT(POWER(17.76-J22,1.81)*25.4347)),0)</f>
        <v>0</v>
      </c>
      <c r="X22" s="15">
        <f>IF(K22&gt;0,(INT(POWER(81.86-K22,1.81)*1.53775)),0)</f>
        <v>0</v>
      </c>
      <c r="Y22" s="16">
        <f>IF(N22&lt;&gt;"",(INT(POWER(480-U22,1.85)*0.03768)),0)</f>
        <v>0</v>
      </c>
      <c r="Z22" s="16">
        <f>IF(O22&gt;0,(INT(POWER(O22-75,1.42)*0.8465)),0)</f>
        <v>0</v>
      </c>
      <c r="AA22" s="16">
        <f>IF(P22&gt;0,(INT(POWER(P22-220,1.4)*0.14354)),0)</f>
        <v>0</v>
      </c>
      <c r="AB22" s="16">
        <f>IF(Q22&gt;0,(INT(POWER(Q22-1.5,1.05)*51.39)),0)</f>
        <v>0</v>
      </c>
      <c r="AC22" s="18"/>
    </row>
    <row r="23" spans="2:29" x14ac:dyDescent="0.2">
      <c r="B23" s="48"/>
      <c r="G23" s="27"/>
      <c r="H23" s="17">
        <f>H22</f>
        <v>0</v>
      </c>
      <c r="J23" s="11"/>
      <c r="K23" s="11"/>
      <c r="M23" s="27"/>
      <c r="O23" s="6"/>
      <c r="P23" s="6"/>
      <c r="S23" s="27"/>
      <c r="W23" s="18"/>
      <c r="X23" s="18"/>
      <c r="Y23" s="18"/>
      <c r="Z23" s="18"/>
      <c r="AA23" s="18"/>
      <c r="AB23" s="18"/>
      <c r="AC23" s="18"/>
    </row>
    <row r="24" spans="2:29" x14ac:dyDescent="0.2">
      <c r="B24" s="49" t="str">
        <f>IF(H24=0,"","6.")</f>
        <v/>
      </c>
      <c r="G24" s="51" t="str">
        <f>IF(H24=0,"",H24)</f>
        <v/>
      </c>
      <c r="H24" s="12">
        <f>SUM(W24:AB25)+AC24</f>
        <v>0</v>
      </c>
      <c r="J24" s="68"/>
      <c r="K24" s="68"/>
      <c r="M24" s="40" t="str">
        <f>IF(N24=0,"",":")</f>
        <v/>
      </c>
      <c r="O24" s="66"/>
      <c r="P24" s="66"/>
      <c r="Q24" s="92"/>
      <c r="S24" s="40" t="str">
        <f>IF(T24=0,"",":")</f>
        <v/>
      </c>
      <c r="U24" s="14">
        <f>L24*60+N24</f>
        <v>0</v>
      </c>
      <c r="V24" s="14">
        <f>R24*60+T24</f>
        <v>0</v>
      </c>
      <c r="W24" s="15">
        <f>IF(J24&gt;0,(INT(POWER(17.76-J24,1.81)*25.4347)),0)</f>
        <v>0</v>
      </c>
      <c r="X24" s="15">
        <f>IF(K24&gt;0,(INT(POWER(81.86-K24,1.81)*1.53775)),0)</f>
        <v>0</v>
      </c>
      <c r="Y24" s="16">
        <f>IF(N24&lt;&gt;"",(INT(POWER(480-U24,1.85)*0.03768)),0)</f>
        <v>0</v>
      </c>
      <c r="Z24" s="16">
        <f>IF(O24&gt;0,(INT(POWER(O24-75,1.42)*0.8465)),0)</f>
        <v>0</v>
      </c>
      <c r="AA24" s="16">
        <f>IF(P24&gt;0,(INT(POWER(P24-220,1.4)*0.14354)),0)</f>
        <v>0</v>
      </c>
      <c r="AB24" s="16">
        <f>IF(Q24&gt;0,(INT(POWER(Q24-1.5,1.05)*51.39)),0)</f>
        <v>0</v>
      </c>
      <c r="AC24" s="16">
        <f>IF(T24&lt;&gt;"",(INT(POWER(305.5-V24,1.85)*0.08713)),0)</f>
        <v>0</v>
      </c>
    </row>
    <row r="25" spans="2:29" x14ac:dyDescent="0.2">
      <c r="B25" s="48"/>
      <c r="G25" s="27"/>
      <c r="H25" s="17">
        <f>H24</f>
        <v>0</v>
      </c>
      <c r="J25" s="68"/>
      <c r="K25" s="68"/>
      <c r="M25" s="40" t="str">
        <f>IF(N25=0,"",":")</f>
        <v/>
      </c>
      <c r="O25" s="66"/>
      <c r="P25" s="66"/>
      <c r="Q25" s="92"/>
      <c r="S25" s="40" t="str">
        <f>IF(T25=0,"",":")</f>
        <v/>
      </c>
      <c r="U25" s="14">
        <f>L25*60+N25</f>
        <v>0</v>
      </c>
      <c r="W25" s="15">
        <f>IF(J25&gt;0,(INT(POWER(17.76-J25,1.81)*25.4347)),0)</f>
        <v>0</v>
      </c>
      <c r="X25" s="15">
        <f>IF(K25&gt;0,(INT(POWER(81.86-K25,1.81)*1.53775)),0)</f>
        <v>0</v>
      </c>
      <c r="Y25" s="16">
        <f>IF(N25&lt;&gt;"",(INT(POWER(480-U25,1.85)*0.03768)),0)</f>
        <v>0</v>
      </c>
      <c r="Z25" s="16">
        <f>IF(O25&gt;0,(INT(POWER(O25-75,1.42)*0.8465)),0)</f>
        <v>0</v>
      </c>
      <c r="AA25" s="16">
        <f>IF(P25&gt;0,(INT(POWER(P25-220,1.4)*0.14354)),0)</f>
        <v>0</v>
      </c>
      <c r="AB25" s="16">
        <f>IF(Q25&gt;0,(INT(POWER(Q25-1.5,1.05)*51.39)),0)</f>
        <v>0</v>
      </c>
      <c r="AC25" s="18"/>
    </row>
    <row r="26" spans="2:29" x14ac:dyDescent="0.2">
      <c r="B26" s="48"/>
      <c r="G26" s="27"/>
      <c r="H26" s="17">
        <f>H24</f>
        <v>0</v>
      </c>
      <c r="J26" s="11"/>
      <c r="K26" s="11"/>
      <c r="M26" s="27"/>
      <c r="O26" s="6"/>
      <c r="P26" s="6"/>
      <c r="S26" s="27"/>
      <c r="W26" s="18"/>
      <c r="X26" s="18"/>
      <c r="Y26" s="18"/>
      <c r="Z26" s="18"/>
      <c r="AA26" s="18"/>
      <c r="AB26" s="18"/>
      <c r="AC26" s="18"/>
    </row>
    <row r="27" spans="2:29" x14ac:dyDescent="0.2">
      <c r="B27" s="49" t="str">
        <f>IF(H27=0,"","7.")</f>
        <v/>
      </c>
      <c r="G27" s="51" t="str">
        <f>IF(H27=0,"",H27)</f>
        <v/>
      </c>
      <c r="H27" s="12">
        <f>SUM(W27:AB28)+AC27</f>
        <v>0</v>
      </c>
      <c r="J27" s="68"/>
      <c r="K27" s="68"/>
      <c r="M27" s="40" t="str">
        <f>IF(N27=0,"",":")</f>
        <v/>
      </c>
      <c r="O27" s="66"/>
      <c r="P27" s="66"/>
      <c r="Q27" s="92"/>
      <c r="S27" s="40" t="str">
        <f>IF(T27=0,"",":")</f>
        <v/>
      </c>
      <c r="U27" s="14">
        <f>L27*60+N27</f>
        <v>0</v>
      </c>
      <c r="V27" s="14">
        <f>R27*60+T27</f>
        <v>0</v>
      </c>
      <c r="W27" s="15">
        <f>IF(J27&gt;0,(INT(POWER(17.76-J27,1.81)*25.4347)),0)</f>
        <v>0</v>
      </c>
      <c r="X27" s="15">
        <f>IF(K27&gt;0,(INT(POWER(81.86-K27,1.81)*1.53775)),0)</f>
        <v>0</v>
      </c>
      <c r="Y27" s="16">
        <f>IF(N27&lt;&gt;"",(INT(POWER(480-U27,1.85)*0.03768)),0)</f>
        <v>0</v>
      </c>
      <c r="Z27" s="16">
        <f>IF(O27&gt;0,(INT(POWER(O27-75,1.42)*0.8465)),0)</f>
        <v>0</v>
      </c>
      <c r="AA27" s="16">
        <f>IF(P27&gt;0,(INT(POWER(P27-220,1.4)*0.14354)),0)</f>
        <v>0</v>
      </c>
      <c r="AB27" s="16">
        <f>IF(Q27&gt;0,(INT(POWER(Q27-1.5,1.05)*51.39)),0)</f>
        <v>0</v>
      </c>
      <c r="AC27" s="16">
        <f>IF(T27&lt;&gt;"",(INT(POWER(305.5-V27,1.85)*0.08713)),0)</f>
        <v>0</v>
      </c>
    </row>
    <row r="28" spans="2:29" x14ac:dyDescent="0.2">
      <c r="B28" s="48"/>
      <c r="G28" s="27"/>
      <c r="H28" s="17">
        <f>H27</f>
        <v>0</v>
      </c>
      <c r="J28" s="68"/>
      <c r="K28" s="68"/>
      <c r="M28" s="40" t="str">
        <f>IF(N28=0,"",":")</f>
        <v/>
      </c>
      <c r="O28" s="66"/>
      <c r="P28" s="6"/>
      <c r="Q28" s="92"/>
      <c r="S28" s="40" t="str">
        <f>IF(T28=0,"",":")</f>
        <v/>
      </c>
      <c r="U28" s="14">
        <f>L28*60+N28</f>
        <v>0</v>
      </c>
      <c r="W28" s="15">
        <f>IF(J28&gt;0,(INT(POWER(17.76-J28,1.81)*25.4347)),0)</f>
        <v>0</v>
      </c>
      <c r="X28" s="15">
        <f>IF(K28&gt;0,(INT(POWER(81.86-K28,1.81)*1.53775)),0)</f>
        <v>0</v>
      </c>
      <c r="Y28" s="16">
        <f>IF(N28&lt;&gt;"",(INT(POWER(480-U28,1.85)*0.03768)),0)</f>
        <v>0</v>
      </c>
      <c r="Z28" s="16">
        <f>IF(O28&gt;0,(INT(POWER(O28-75,1.42)*0.8465)),0)</f>
        <v>0</v>
      </c>
      <c r="AA28" s="16">
        <f>IF(P28&gt;0,(INT(POWER(P28-220,1.4)*0.14354)),0)</f>
        <v>0</v>
      </c>
      <c r="AB28" s="16">
        <f>IF(Q28&gt;0,(INT(POWER(Q28-1.5,1.05)*51.39)),0)</f>
        <v>0</v>
      </c>
      <c r="AC28" s="18"/>
    </row>
    <row r="29" spans="2:29" x14ac:dyDescent="0.2">
      <c r="B29" s="48"/>
      <c r="G29" s="27"/>
      <c r="H29" s="17">
        <f>H27</f>
        <v>0</v>
      </c>
      <c r="J29" s="13"/>
      <c r="M29" s="27"/>
      <c r="S29" s="27"/>
      <c r="W29" s="18"/>
      <c r="X29" s="18"/>
      <c r="Y29" s="18"/>
      <c r="Z29" s="18"/>
      <c r="AA29" s="18"/>
      <c r="AB29" s="18"/>
      <c r="AC29" s="18"/>
    </row>
    <row r="30" spans="2:29" x14ac:dyDescent="0.2">
      <c r="B30" s="49" t="str">
        <f>IF(H30=0,"","8.")</f>
        <v/>
      </c>
      <c r="G30" s="51" t="str">
        <f>IF(H30=0,"",H30)</f>
        <v/>
      </c>
      <c r="H30" s="12">
        <f>SUM(W30:AB31)+AC30</f>
        <v>0</v>
      </c>
      <c r="J30" s="68"/>
      <c r="K30" s="68"/>
      <c r="M30" s="40" t="str">
        <f>IF(N30=0,"",":")</f>
        <v/>
      </c>
      <c r="O30" s="66"/>
      <c r="P30" s="66"/>
      <c r="Q30" s="92"/>
      <c r="S30" s="40" t="str">
        <f>IF(T30=0,"",":")</f>
        <v/>
      </c>
      <c r="U30" s="14">
        <f>L30*60+N30</f>
        <v>0</v>
      </c>
      <c r="V30" s="14">
        <f>R30*60+T30</f>
        <v>0</v>
      </c>
      <c r="W30" s="15">
        <f>IF(J30&gt;0,(INT(POWER(17.76-J30,1.81)*25.4347)),0)</f>
        <v>0</v>
      </c>
      <c r="X30" s="15">
        <f>IF(K30&gt;0,(INT(POWER(81.86-K30,1.81)*1.53775)),0)</f>
        <v>0</v>
      </c>
      <c r="Y30" s="16">
        <f>IF(N30&lt;&gt;"",(INT(POWER(480-U30,1.85)*0.03768)),0)</f>
        <v>0</v>
      </c>
      <c r="Z30" s="16">
        <f>IF(O30&gt;0,(INT(POWER(O30-75,1.42)*0.8465)),0)</f>
        <v>0</v>
      </c>
      <c r="AA30" s="16">
        <f>IF(P30&gt;0,(INT(POWER(P30-220,1.4)*0.14354)),0)</f>
        <v>0</v>
      </c>
      <c r="AB30" s="16">
        <f>IF(Q30&gt;0,(INT(POWER(Q30-1.5,1.05)*51.39)),0)</f>
        <v>0</v>
      </c>
      <c r="AC30" s="16">
        <f>IF(T30&lt;&gt;"",(INT(POWER(305.5-V30,1.85)*0.08713)),0)</f>
        <v>0</v>
      </c>
    </row>
    <row r="31" spans="2:29" x14ac:dyDescent="0.2">
      <c r="B31" s="48"/>
      <c r="G31" s="27"/>
      <c r="H31" s="17">
        <f>H30</f>
        <v>0</v>
      </c>
      <c r="J31" s="68"/>
      <c r="K31" s="68"/>
      <c r="M31" s="40" t="str">
        <f>IF(N31=0,"",":")</f>
        <v/>
      </c>
      <c r="O31" s="66"/>
      <c r="P31" s="66"/>
      <c r="Q31" s="92"/>
      <c r="S31" s="40" t="str">
        <f>IF(T31=0,"",":")</f>
        <v/>
      </c>
      <c r="U31" s="14">
        <f>L31*60+N31</f>
        <v>0</v>
      </c>
      <c r="W31" s="15">
        <f>IF(J31&gt;0,(INT(POWER(17.76-J31,1.81)*25.4347)),0)</f>
        <v>0</v>
      </c>
      <c r="X31" s="15">
        <f>IF(K31&gt;0,(INT(POWER(81.86-K31,1.81)*1.53775)),0)</f>
        <v>0</v>
      </c>
      <c r="Y31" s="16">
        <f>IF(N31&lt;&gt;"",(INT(POWER(480-U31,1.85)*0.03768)),0)</f>
        <v>0</v>
      </c>
      <c r="Z31" s="16">
        <f>IF(O31&gt;0,(INT(POWER(O31-75,1.42)*0.8465)),0)</f>
        <v>0</v>
      </c>
      <c r="AA31" s="16">
        <f>IF(P31&gt;0,(INT(POWER(P31-220,1.4)*0.14354)),0)</f>
        <v>0</v>
      </c>
      <c r="AB31" s="16">
        <f>IF(Q31&gt;0,(INT(POWER(Q31-1.5,1.05)*51.39)),0)</f>
        <v>0</v>
      </c>
      <c r="AC31" s="18"/>
    </row>
    <row r="32" spans="2:29" x14ac:dyDescent="0.2">
      <c r="B32" s="48"/>
      <c r="G32" s="27"/>
      <c r="H32" s="17">
        <f>H30</f>
        <v>0</v>
      </c>
      <c r="M32" s="27"/>
      <c r="S32" s="27"/>
      <c r="W32" s="18"/>
      <c r="X32" s="18"/>
      <c r="Y32" s="18"/>
      <c r="Z32" s="18"/>
      <c r="AA32" s="18"/>
      <c r="AB32" s="18"/>
      <c r="AC32" s="18"/>
    </row>
    <row r="33" spans="2:29" x14ac:dyDescent="0.2">
      <c r="B33" s="49" t="str">
        <f>IF(H33=0,"","9.")</f>
        <v/>
      </c>
      <c r="G33" s="51" t="str">
        <f>IF(H33=0,"",H33)</f>
        <v/>
      </c>
      <c r="H33" s="12">
        <f>SUM(W33:AB34)+AC33</f>
        <v>0</v>
      </c>
      <c r="J33" s="11"/>
      <c r="K33" s="11"/>
      <c r="M33" s="40" t="str">
        <f>IF(N33=0,"",":")</f>
        <v/>
      </c>
      <c r="O33" s="6"/>
      <c r="P33" s="6"/>
      <c r="S33" s="40" t="str">
        <f>IF(T33=0,"",":")</f>
        <v/>
      </c>
      <c r="U33" s="14">
        <f>L33*60+N33</f>
        <v>0</v>
      </c>
      <c r="V33" s="14">
        <f>R33*60+T33</f>
        <v>0</v>
      </c>
      <c r="W33" s="15">
        <f>IF(J33&gt;0,(INT(POWER(17.76-J33,1.81)*25.4347)),0)</f>
        <v>0</v>
      </c>
      <c r="X33" s="15">
        <f>IF(K33&gt;0,(INT(POWER(81.86-K33,1.81)*1.53775)),0)</f>
        <v>0</v>
      </c>
      <c r="Y33" s="16">
        <f>IF(N33&lt;&gt;"",(INT(POWER(480-U33,1.85)*0.03768)),0)</f>
        <v>0</v>
      </c>
      <c r="Z33" s="16">
        <f>IF(O33&gt;0,(INT(POWER(O33-75,1.42)*0.8465)),0)</f>
        <v>0</v>
      </c>
      <c r="AA33" s="16">
        <f>IF(P33&gt;0,(INT(POWER(P33-220,1.4)*0.14354)),0)</f>
        <v>0</v>
      </c>
      <c r="AB33" s="16">
        <f>IF(Q33&gt;0,(INT(POWER(Q33-1.5,1.05)*51.39)),0)</f>
        <v>0</v>
      </c>
      <c r="AC33" s="16">
        <f>IF(T33&lt;&gt;"",(INT(POWER(305.5-V33,1.85)*0.08713)),0)</f>
        <v>0</v>
      </c>
    </row>
    <row r="34" spans="2:29" x14ac:dyDescent="0.2">
      <c r="B34" s="48"/>
      <c r="G34" s="27"/>
      <c r="H34" s="17">
        <f>H33</f>
        <v>0</v>
      </c>
      <c r="J34" s="11"/>
      <c r="K34" s="11"/>
      <c r="M34" s="40" t="str">
        <f>IF(N34=0,"",":")</f>
        <v/>
      </c>
      <c r="O34" s="6"/>
      <c r="P34" s="6"/>
      <c r="S34" s="40" t="str">
        <f>IF(T34=0,"",":")</f>
        <v/>
      </c>
      <c r="U34" s="14">
        <f>L34*60+N34</f>
        <v>0</v>
      </c>
      <c r="W34" s="15">
        <f>IF(J34&gt;0,(INT(POWER(17.76-J34,1.81)*25.4347)),0)</f>
        <v>0</v>
      </c>
      <c r="X34" s="15">
        <f>IF(K34&gt;0,(INT(POWER(81.86-K34,1.81)*1.53775)),0)</f>
        <v>0</v>
      </c>
      <c r="Y34" s="16">
        <f>IF(N34&lt;&gt;"",(INT(POWER(480-U34,1.85)*0.03768)),0)</f>
        <v>0</v>
      </c>
      <c r="Z34" s="16">
        <f>IF(O34&gt;0,(INT(POWER(O34-75,1.42)*0.8465)),0)</f>
        <v>0</v>
      </c>
      <c r="AA34" s="16">
        <f>IF(P34&gt;0,(INT(POWER(P34-220,1.4)*0.14354)),0)</f>
        <v>0</v>
      </c>
      <c r="AB34" s="16">
        <f>IF(Q34&gt;0,(INT(POWER(Q34-1.5,1.05)*51.39)),0)</f>
        <v>0</v>
      </c>
      <c r="AC34" s="18"/>
    </row>
    <row r="35" spans="2:29" x14ac:dyDescent="0.2">
      <c r="B35" s="48"/>
      <c r="G35" s="27"/>
      <c r="H35" s="17">
        <f>H33</f>
        <v>0</v>
      </c>
      <c r="J35" s="11"/>
      <c r="K35" s="11"/>
      <c r="M35" s="27"/>
      <c r="O35" s="6"/>
      <c r="P35" s="6"/>
      <c r="S35" s="27"/>
      <c r="W35" s="18"/>
      <c r="X35" s="18"/>
      <c r="Y35" s="18"/>
      <c r="Z35" s="18"/>
      <c r="AA35" s="18"/>
      <c r="AB35" s="18"/>
      <c r="AC35" s="18"/>
    </row>
    <row r="36" spans="2:29" x14ac:dyDescent="0.2">
      <c r="B36" s="49" t="str">
        <f>IF(H36=0,"","10.")</f>
        <v/>
      </c>
      <c r="G36" s="51" t="str">
        <f>IF(H36=0,"",H36)</f>
        <v/>
      </c>
      <c r="H36" s="12">
        <f>SUM(W36:AB37)+AC36</f>
        <v>0</v>
      </c>
      <c r="J36" s="11"/>
      <c r="K36" s="11"/>
      <c r="M36" s="40" t="str">
        <f>IF(N36=0,"",":")</f>
        <v/>
      </c>
      <c r="O36" s="6"/>
      <c r="P36" s="6"/>
      <c r="S36" s="40" t="str">
        <f>IF(T36=0,"",":")</f>
        <v/>
      </c>
      <c r="U36" s="14">
        <f>L36*60+N36</f>
        <v>0</v>
      </c>
      <c r="V36" s="14">
        <f>R36*60+T36</f>
        <v>0</v>
      </c>
      <c r="W36" s="15">
        <f>IF(J36&gt;0,(INT(POWER(17.76-J36,1.81)*25.4347)),0)</f>
        <v>0</v>
      </c>
      <c r="X36" s="15">
        <f>IF(K36&gt;0,(INT(POWER(81.86-K36,1.81)*1.53775)),0)</f>
        <v>0</v>
      </c>
      <c r="Y36" s="16">
        <f>IF(N36&lt;&gt;"",(INT(POWER(480-U36,1.85)*0.03768)),0)</f>
        <v>0</v>
      </c>
      <c r="Z36" s="16">
        <f>IF(O36&gt;0,(INT(POWER(O36-75,1.42)*0.8465)),0)</f>
        <v>0</v>
      </c>
      <c r="AA36" s="16">
        <f>IF(P36&gt;0,(INT(POWER(P36-220,1.4)*0.14354)),0)</f>
        <v>0</v>
      </c>
      <c r="AB36" s="16">
        <f>IF(Q36&gt;0,(INT(POWER(Q36-1.5,1.05)*51.39)),0)</f>
        <v>0</v>
      </c>
      <c r="AC36" s="16">
        <f>IF(T36&lt;&gt;"",(INT(POWER(305.5-V36,1.85)*0.08713)),0)</f>
        <v>0</v>
      </c>
    </row>
    <row r="37" spans="2:29" x14ac:dyDescent="0.2">
      <c r="B37" s="48"/>
      <c r="G37" s="27"/>
      <c r="H37" s="17">
        <f>H36</f>
        <v>0</v>
      </c>
      <c r="J37" s="11"/>
      <c r="K37" s="11"/>
      <c r="M37" s="40" t="str">
        <f>IF(N37=0,"",":")</f>
        <v/>
      </c>
      <c r="O37" s="6"/>
      <c r="P37" s="6"/>
      <c r="S37" s="40" t="str">
        <f>IF(T37=0,"",":")</f>
        <v/>
      </c>
      <c r="U37" s="14">
        <f>L37*60+N37</f>
        <v>0</v>
      </c>
      <c r="W37" s="15">
        <f>IF(J37&gt;0,(INT(POWER(17.76-J37,1.81)*25.4347)),0)</f>
        <v>0</v>
      </c>
      <c r="X37" s="15">
        <f>IF(K37&gt;0,(INT(POWER(81.86-K37,1.81)*1.53775)),0)</f>
        <v>0</v>
      </c>
      <c r="Y37" s="16">
        <f>IF(N37&lt;&gt;"",(INT(POWER(480-U37,1.85)*0.03768)),0)</f>
        <v>0</v>
      </c>
      <c r="Z37" s="16">
        <f>IF(O37&gt;0,(INT(POWER(O37-75,1.42)*0.8465)),0)</f>
        <v>0</v>
      </c>
      <c r="AA37" s="16">
        <f>IF(P37&gt;0,(INT(POWER(P37-220,1.4)*0.14354)),0)</f>
        <v>0</v>
      </c>
      <c r="AB37" s="16">
        <f>IF(Q37&gt;0,(INT(POWER(Q37-1.5,1.05)*51.39)),0)</f>
        <v>0</v>
      </c>
      <c r="AC37" s="18"/>
    </row>
    <row r="38" spans="2:29" x14ac:dyDescent="0.2">
      <c r="B38" s="48"/>
      <c r="G38" s="27"/>
      <c r="H38" s="17">
        <f>H36</f>
        <v>0</v>
      </c>
      <c r="M38" s="27"/>
      <c r="S38" s="27"/>
      <c r="W38" s="18"/>
      <c r="X38" s="18"/>
      <c r="Y38" s="18"/>
      <c r="Z38" s="18"/>
      <c r="AA38" s="18"/>
      <c r="AB38" s="18"/>
      <c r="AC38" s="18"/>
    </row>
    <row r="39" spans="2:29" x14ac:dyDescent="0.2">
      <c r="B39" s="49" t="str">
        <f>IF(H39=0,"","11.")</f>
        <v/>
      </c>
      <c r="G39" s="51" t="str">
        <f>IF(H39=0,"",H39)</f>
        <v/>
      </c>
      <c r="H39" s="12">
        <f>SUM(W39:AB40)+AC39</f>
        <v>0</v>
      </c>
      <c r="M39" s="40" t="str">
        <f>IF(N39=0,"",":")</f>
        <v/>
      </c>
      <c r="S39" s="40" t="str">
        <f>IF(T39=0,"",":")</f>
        <v/>
      </c>
      <c r="U39" s="14">
        <f>L39*60+N39</f>
        <v>0</v>
      </c>
      <c r="V39" s="14">
        <f>R39*60+T39</f>
        <v>0</v>
      </c>
      <c r="W39" s="15">
        <f>IF(J39&gt;0,(INT(POWER(17.76-J39,1.81)*25.4347)),0)</f>
        <v>0</v>
      </c>
      <c r="X39" s="15">
        <f>IF(K39&gt;0,(INT(POWER(81.86-K39,1.81)*1.53775)),0)</f>
        <v>0</v>
      </c>
      <c r="Y39" s="16">
        <f>IF(N39&lt;&gt;"",(INT(POWER(480-U39,1.85)*0.03768)),0)</f>
        <v>0</v>
      </c>
      <c r="Z39" s="16">
        <f>IF(O39&gt;0,(INT(POWER(O39-75,1.42)*0.8465)),0)</f>
        <v>0</v>
      </c>
      <c r="AA39" s="16">
        <f>IF(P39&gt;0,(INT(POWER(P39-220,1.4)*0.14354)),0)</f>
        <v>0</v>
      </c>
      <c r="AB39" s="16">
        <f>IF(Q39&gt;0,(INT(POWER(Q39-1.5,1.05)*51.39)),0)</f>
        <v>0</v>
      </c>
      <c r="AC39" s="16">
        <f>IF(T39&lt;&gt;"",(INT(POWER(305.5-V39,1.85)*0.08713)),0)</f>
        <v>0</v>
      </c>
    </row>
    <row r="40" spans="2:29" x14ac:dyDescent="0.2">
      <c r="B40" s="48"/>
      <c r="G40" s="27"/>
      <c r="H40" s="17">
        <f>H39</f>
        <v>0</v>
      </c>
      <c r="M40" s="40" t="str">
        <f>IF(N40=0,"",":")</f>
        <v/>
      </c>
      <c r="S40" s="40" t="str">
        <f>IF(T40=0,"",":")</f>
        <v/>
      </c>
      <c r="U40" s="14">
        <f>L40*60+N40</f>
        <v>0</v>
      </c>
      <c r="W40" s="15">
        <f>IF(J40&gt;0,(INT(POWER(17.76-J40,1.81)*25.4347)),0)</f>
        <v>0</v>
      </c>
      <c r="X40" s="15">
        <f>IF(K40&gt;0,(INT(POWER(81.86-K40,1.81)*1.53775)),0)</f>
        <v>0</v>
      </c>
      <c r="Y40" s="16">
        <f>IF(N40&lt;&gt;"",(INT(POWER(480-U40,1.85)*0.03768)),0)</f>
        <v>0</v>
      </c>
      <c r="Z40" s="16">
        <f>IF(O40&gt;0,(INT(POWER(O40-75,1.42)*0.8465)),0)</f>
        <v>0</v>
      </c>
      <c r="AA40" s="16">
        <f>IF(P40&gt;0,(INT(POWER(P40-220,1.4)*0.14354)),0)</f>
        <v>0</v>
      </c>
      <c r="AB40" s="16">
        <f>IF(Q40&gt;0,(INT(POWER(Q40-1.5,1.05)*51.39)),0)</f>
        <v>0</v>
      </c>
      <c r="AC40" s="18"/>
    </row>
    <row r="41" spans="2:29" x14ac:dyDescent="0.2">
      <c r="B41" s="48"/>
      <c r="G41" s="27"/>
      <c r="H41" s="17">
        <f>H39</f>
        <v>0</v>
      </c>
      <c r="M41" s="27"/>
      <c r="S41" s="27"/>
      <c r="W41" s="18"/>
      <c r="X41" s="18"/>
      <c r="Y41" s="18"/>
      <c r="Z41" s="18"/>
      <c r="AA41" s="18"/>
      <c r="AB41" s="18"/>
      <c r="AC41" s="18"/>
    </row>
    <row r="42" spans="2:29" x14ac:dyDescent="0.2">
      <c r="B42" s="49" t="str">
        <f>IF(H42=0,"","12.")</f>
        <v/>
      </c>
      <c r="G42" s="51" t="str">
        <f>IF(H42=0,"",H42)</f>
        <v/>
      </c>
      <c r="H42" s="12">
        <f>SUM(W42:AB43)+AC42</f>
        <v>0</v>
      </c>
      <c r="M42" s="40" t="str">
        <f>IF(N42=0,"",":")</f>
        <v/>
      </c>
      <c r="S42" s="40" t="str">
        <f>IF(T42=0,"",":")</f>
        <v/>
      </c>
      <c r="U42" s="14">
        <f>L42*60+N42</f>
        <v>0</v>
      </c>
      <c r="V42" s="14">
        <f>R42*60+T42</f>
        <v>0</v>
      </c>
      <c r="W42" s="15">
        <f>IF(J42&gt;0,(INT(POWER(17.76-J42,1.81)*25.4347)),0)</f>
        <v>0</v>
      </c>
      <c r="X42" s="15">
        <f>IF(K42&gt;0,(INT(POWER(81.86-K42,1.81)*1.53775)),0)</f>
        <v>0</v>
      </c>
      <c r="Y42" s="16">
        <f>IF(N42&lt;&gt;"",(INT(POWER(480-U42,1.85)*0.03768)),0)</f>
        <v>0</v>
      </c>
      <c r="Z42" s="16">
        <f>IF(O42&gt;0,(INT(POWER(O42-75,1.42)*0.8465)),0)</f>
        <v>0</v>
      </c>
      <c r="AA42" s="16">
        <f>IF(P42&gt;0,(INT(POWER(P42-220,1.4)*0.14354)),0)</f>
        <v>0</v>
      </c>
      <c r="AB42" s="16">
        <f>IF(Q42&gt;0,(INT(POWER(Q42-1.5,1.05)*51.39)),0)</f>
        <v>0</v>
      </c>
      <c r="AC42" s="16">
        <f>IF(T42&lt;&gt;"",(INT(POWER(305.5-V42,1.85)*0.08713)),0)</f>
        <v>0</v>
      </c>
    </row>
    <row r="43" spans="2:29" x14ac:dyDescent="0.2">
      <c r="B43" s="48"/>
      <c r="G43" s="27"/>
      <c r="H43" s="17">
        <f>H42</f>
        <v>0</v>
      </c>
      <c r="M43" s="40" t="str">
        <f>IF(N43=0,"",":")</f>
        <v/>
      </c>
      <c r="S43" s="40" t="str">
        <f>IF(T43=0,"",":")</f>
        <v/>
      </c>
      <c r="U43" s="14">
        <f>L43*60+N43</f>
        <v>0</v>
      </c>
      <c r="W43" s="15">
        <f>IF(J43&gt;0,(INT(POWER(17.76-J43,1.81)*25.4347)),0)</f>
        <v>0</v>
      </c>
      <c r="X43" s="15">
        <f>IF(K43&gt;0,(INT(POWER(81.86-K43,1.81)*1.53775)),0)</f>
        <v>0</v>
      </c>
      <c r="Y43" s="16">
        <f>IF(N43&lt;&gt;"",(INT(POWER(480-U43,1.85)*0.03768)),0)</f>
        <v>0</v>
      </c>
      <c r="Z43" s="16">
        <f>IF(O43&gt;0,(INT(POWER(O43-75,1.42)*0.8465)),0)</f>
        <v>0</v>
      </c>
      <c r="AA43" s="16">
        <f>IF(P43&gt;0,(INT(POWER(P43-220,1.4)*0.14354)),0)</f>
        <v>0</v>
      </c>
      <c r="AB43" s="16">
        <f>IF(Q43&gt;0,(INT(POWER(Q43-1.5,1.05)*51.39)),0)</f>
        <v>0</v>
      </c>
      <c r="AC43" s="18"/>
    </row>
    <row r="44" spans="2:29" x14ac:dyDescent="0.2">
      <c r="B44" s="48"/>
      <c r="G44" s="27"/>
      <c r="H44" s="17">
        <f>H42</f>
        <v>0</v>
      </c>
      <c r="M44" s="27"/>
      <c r="S44" s="27"/>
      <c r="W44" s="18"/>
      <c r="X44" s="18"/>
      <c r="Y44" s="18"/>
      <c r="Z44" s="18"/>
      <c r="AA44" s="18"/>
      <c r="AB44" s="18"/>
      <c r="AC44" s="18"/>
    </row>
    <row r="45" spans="2:29" x14ac:dyDescent="0.2">
      <c r="B45" s="49" t="str">
        <f>IF(H45=0,"","13.")</f>
        <v/>
      </c>
      <c r="G45" s="51" t="str">
        <f>IF(H45=0,"",H45)</f>
        <v/>
      </c>
      <c r="H45" s="12">
        <f>SUM(W45:AB46)+AC45</f>
        <v>0</v>
      </c>
      <c r="M45" s="40" t="str">
        <f>IF(N45=0,"",":")</f>
        <v/>
      </c>
      <c r="S45" s="40" t="str">
        <f>IF(T45=0,"",":")</f>
        <v/>
      </c>
      <c r="U45" s="14">
        <f>L45*60+N45</f>
        <v>0</v>
      </c>
      <c r="V45" s="14">
        <f>R45*60+T45</f>
        <v>0</v>
      </c>
      <c r="W45" s="15">
        <f>IF(J45&gt;0,(INT(POWER(17.76-J45,1.81)*25.4347)),0)</f>
        <v>0</v>
      </c>
      <c r="X45" s="15">
        <f>IF(K45&gt;0,(INT(POWER(81.86-K45,1.81)*1.53775)),0)</f>
        <v>0</v>
      </c>
      <c r="Y45" s="16">
        <f>IF(N45&lt;&gt;"",(INT(POWER(480-U45,1.85)*0.03768)),0)</f>
        <v>0</v>
      </c>
      <c r="Z45" s="16">
        <f>IF(O45&gt;0,(INT(POWER(O45-75,1.42)*0.8465)),0)</f>
        <v>0</v>
      </c>
      <c r="AA45" s="16">
        <f>IF(P45&gt;0,(INT(POWER(P45-220,1.4)*0.14354)),0)</f>
        <v>0</v>
      </c>
      <c r="AB45" s="16">
        <f>IF(Q45&gt;0,(INT(POWER(Q45-1.5,1.05)*51.39)),0)</f>
        <v>0</v>
      </c>
      <c r="AC45" s="16">
        <f>IF(T45&lt;&gt;"",(INT(POWER(305.5-V45,1.85)*0.08713)),0)</f>
        <v>0</v>
      </c>
    </row>
    <row r="46" spans="2:29" x14ac:dyDescent="0.2">
      <c r="B46" s="48"/>
      <c r="G46" s="27"/>
      <c r="H46" s="17">
        <f>H45</f>
        <v>0</v>
      </c>
      <c r="M46" s="40" t="str">
        <f>IF(N46=0,"",":")</f>
        <v/>
      </c>
      <c r="S46" s="40" t="str">
        <f>IF(T46=0,"",":")</f>
        <v/>
      </c>
      <c r="U46" s="14">
        <f>L46*60+N46</f>
        <v>0</v>
      </c>
      <c r="W46" s="15">
        <f>IF(J46&gt;0,(INT(POWER(17.76-J46,1.81)*25.4347)),0)</f>
        <v>0</v>
      </c>
      <c r="X46" s="15">
        <f>IF(K46&gt;0,(INT(POWER(81.86-K46,1.81)*1.53775)),0)</f>
        <v>0</v>
      </c>
      <c r="Y46" s="16">
        <f>IF(N46&lt;&gt;"",(INT(POWER(480-U46,1.85)*0.03768)),0)</f>
        <v>0</v>
      </c>
      <c r="Z46" s="16">
        <f>IF(O46&gt;0,(INT(POWER(O46-75,1.42)*0.8465)),0)</f>
        <v>0</v>
      </c>
      <c r="AA46" s="16">
        <f>IF(P46&gt;0,(INT(POWER(P46-220,1.4)*0.14354)),0)</f>
        <v>0</v>
      </c>
      <c r="AB46" s="16">
        <f>IF(Q46&gt;0,(INT(POWER(Q46-1.5,1.05)*51.39)),0)</f>
        <v>0</v>
      </c>
      <c r="AC46" s="18"/>
    </row>
    <row r="47" spans="2:29" x14ac:dyDescent="0.2">
      <c r="B47" s="48"/>
      <c r="G47" s="27"/>
      <c r="H47" s="17">
        <f>H45</f>
        <v>0</v>
      </c>
      <c r="M47" s="27"/>
      <c r="S47" s="27"/>
      <c r="W47" s="18"/>
      <c r="X47" s="18"/>
      <c r="Y47" s="18"/>
      <c r="Z47" s="18"/>
      <c r="AA47" s="18"/>
      <c r="AB47" s="18"/>
      <c r="AC47" s="18"/>
    </row>
    <row r="48" spans="2:29" x14ac:dyDescent="0.2">
      <c r="B48" s="49" t="str">
        <f>IF(H48=0,"","14.")</f>
        <v/>
      </c>
      <c r="G48" s="51" t="str">
        <f>IF(H48=0,"",H48)</f>
        <v/>
      </c>
      <c r="H48" s="12">
        <f>SUM(W48:AB49)+AC48</f>
        <v>0</v>
      </c>
      <c r="M48" s="40" t="str">
        <f>IF(N48=0,"",":")</f>
        <v/>
      </c>
      <c r="S48" s="40" t="str">
        <f>IF(T48=0,"",":")</f>
        <v/>
      </c>
      <c r="U48" s="14">
        <f>L48*60+N48</f>
        <v>0</v>
      </c>
      <c r="V48" s="14">
        <f>R48*60+T48</f>
        <v>0</v>
      </c>
      <c r="W48" s="15">
        <f>IF(J48&gt;0,(INT(POWER(17.76-J48,1.81)*25.4347)),0)</f>
        <v>0</v>
      </c>
      <c r="X48" s="15">
        <f>IF(K48&gt;0,(INT(POWER(81.86-K48,1.81)*1.53775)),0)</f>
        <v>0</v>
      </c>
      <c r="Y48" s="16">
        <f>IF(N48&lt;&gt;"",(INT(POWER(480-U48,1.85)*0.03768)),0)</f>
        <v>0</v>
      </c>
      <c r="Z48" s="16">
        <f>IF(O48&gt;0,(INT(POWER(O48-75,1.42)*0.8465)),0)</f>
        <v>0</v>
      </c>
      <c r="AA48" s="16">
        <f>IF(P48&gt;0,(INT(POWER(P48-220,1.4)*0.14354)),0)</f>
        <v>0</v>
      </c>
      <c r="AB48" s="16">
        <f>IF(Q48&gt;0,(INT(POWER(Q48-1.5,1.05)*51.39)),0)</f>
        <v>0</v>
      </c>
      <c r="AC48" s="16">
        <f>IF(T48&lt;&gt;"",(INT(POWER(305.5-V48,1.85)*0.08713)),0)</f>
        <v>0</v>
      </c>
    </row>
    <row r="49" spans="2:29" x14ac:dyDescent="0.2">
      <c r="B49" s="48"/>
      <c r="G49" s="27"/>
      <c r="H49" s="17">
        <f>H48</f>
        <v>0</v>
      </c>
      <c r="M49" s="40" t="str">
        <f>IF(N49=0,"",":")</f>
        <v/>
      </c>
      <c r="S49" s="40" t="str">
        <f>IF(T49=0,"",":")</f>
        <v/>
      </c>
      <c r="U49" s="14">
        <f>L49*60+N49</f>
        <v>0</v>
      </c>
      <c r="W49" s="15">
        <f>IF(J49&gt;0,(INT(POWER(17.76-J49,1.81)*25.4347)),0)</f>
        <v>0</v>
      </c>
      <c r="X49" s="15">
        <f>IF(K49&gt;0,(INT(POWER(81.86-K49,1.81)*1.53775)),0)</f>
        <v>0</v>
      </c>
      <c r="Y49" s="16">
        <f>IF(N49&lt;&gt;"",(INT(POWER(480-U49,1.85)*0.03768)),0)</f>
        <v>0</v>
      </c>
      <c r="Z49" s="16">
        <f>IF(O49&gt;0,(INT(POWER(O49-75,1.42)*0.8465)),0)</f>
        <v>0</v>
      </c>
      <c r="AA49" s="16">
        <f>IF(P49&gt;0,(INT(POWER(P49-220,1.4)*0.14354)),0)</f>
        <v>0</v>
      </c>
      <c r="AB49" s="16">
        <f>IF(Q49&gt;0,(INT(POWER(Q49-1.5,1.05)*51.39)),0)</f>
        <v>0</v>
      </c>
      <c r="AC49" s="18"/>
    </row>
    <row r="50" spans="2:29" x14ac:dyDescent="0.2">
      <c r="B50" s="48"/>
      <c r="G50" s="27"/>
      <c r="H50" s="17">
        <f>H48</f>
        <v>0</v>
      </c>
      <c r="M50" s="27"/>
      <c r="S50" s="27"/>
      <c r="W50" s="18"/>
      <c r="X50" s="18"/>
      <c r="Y50" s="18"/>
      <c r="Z50" s="18"/>
      <c r="AA50" s="18"/>
      <c r="AB50" s="18"/>
      <c r="AC50" s="18"/>
    </row>
    <row r="51" spans="2:29" x14ac:dyDescent="0.2">
      <c r="B51" s="49" t="str">
        <f>IF(H51=0,"","15.")</f>
        <v/>
      </c>
      <c r="G51" s="51" t="str">
        <f>IF(H51=0,"",H51)</f>
        <v/>
      </c>
      <c r="H51" s="12">
        <f>SUM(W51:AB52)+AC51</f>
        <v>0</v>
      </c>
      <c r="M51" s="40" t="str">
        <f>IF(N51=0,"",":")</f>
        <v/>
      </c>
      <c r="S51" s="40" t="str">
        <f>IF(T51=0,"",":")</f>
        <v/>
      </c>
      <c r="U51" s="14">
        <f>L51*60+N51</f>
        <v>0</v>
      </c>
      <c r="V51" s="14">
        <f>R51*60+T51</f>
        <v>0</v>
      </c>
      <c r="W51" s="15">
        <f>IF(J51&gt;0,(INT(POWER(17.76-J51,1.81)*25.4347)),0)</f>
        <v>0</v>
      </c>
      <c r="X51" s="15">
        <f>IF(K51&gt;0,(INT(POWER(81.86-K51,1.81)*1.53775)),0)</f>
        <v>0</v>
      </c>
      <c r="Y51" s="16">
        <f>IF(N51&lt;&gt;"",(INT(POWER(480-U51,1.85)*0.03768)),0)</f>
        <v>0</v>
      </c>
      <c r="Z51" s="16">
        <f>IF(O51&gt;0,(INT(POWER(O51-75,1.42)*0.8465)),0)</f>
        <v>0</v>
      </c>
      <c r="AA51" s="16">
        <f>IF(P51&gt;0,(INT(POWER(P51-220,1.4)*0.14354)),0)</f>
        <v>0</v>
      </c>
      <c r="AB51" s="16">
        <f>IF(Q51&gt;0,(INT(POWER(Q51-1.5,1.05)*51.39)),0)</f>
        <v>0</v>
      </c>
      <c r="AC51" s="16">
        <f>IF(T51&lt;&gt;"",(INT(POWER(305.5-V51,1.85)*0.08713)),0)</f>
        <v>0</v>
      </c>
    </row>
    <row r="52" spans="2:29" x14ac:dyDescent="0.2">
      <c r="B52" s="48"/>
      <c r="G52" s="27"/>
      <c r="H52" s="17">
        <f>H51</f>
        <v>0</v>
      </c>
      <c r="M52" s="40" t="str">
        <f>IF(N52=0,"",":")</f>
        <v/>
      </c>
      <c r="S52" s="40" t="str">
        <f>IF(T52=0,"",":")</f>
        <v/>
      </c>
      <c r="U52" s="14">
        <f>L52*60+N52</f>
        <v>0</v>
      </c>
      <c r="W52" s="15">
        <f>IF(J52&gt;0,(INT(POWER(17.76-J52,1.81)*25.4347)),0)</f>
        <v>0</v>
      </c>
      <c r="X52" s="15">
        <f>IF(K52&gt;0,(INT(POWER(81.86-K52,1.81)*1.53775)),0)</f>
        <v>0</v>
      </c>
      <c r="Y52" s="16">
        <f>IF(N52&lt;&gt;"",(INT(POWER(480-U52,1.85)*0.03768)),0)</f>
        <v>0</v>
      </c>
      <c r="Z52" s="16">
        <f>IF(O52&gt;0,(INT(POWER(O52-75,1.42)*0.8465)),0)</f>
        <v>0</v>
      </c>
      <c r="AA52" s="16">
        <f>IF(P52&gt;0,(INT(POWER(P52-220,1.4)*0.14354)),0)</f>
        <v>0</v>
      </c>
      <c r="AB52" s="16">
        <f>IF(Q52&gt;0,(INT(POWER(Q52-1.5,1.05)*51.39)),0)</f>
        <v>0</v>
      </c>
      <c r="AC52" s="18"/>
    </row>
    <row r="53" spans="2:29" x14ac:dyDescent="0.2">
      <c r="B53" s="48"/>
      <c r="G53" s="27"/>
      <c r="H53" s="17">
        <f>H51</f>
        <v>0</v>
      </c>
      <c r="M53" s="27"/>
      <c r="S53" s="27"/>
      <c r="W53" s="18"/>
      <c r="X53" s="18"/>
      <c r="Y53" s="18"/>
      <c r="Z53" s="18"/>
      <c r="AA53" s="18"/>
      <c r="AB53" s="18"/>
      <c r="AC53" s="18"/>
    </row>
    <row r="54" spans="2:29" x14ac:dyDescent="0.2">
      <c r="B54" s="49" t="str">
        <f>IF(H54=0,"","16.")</f>
        <v/>
      </c>
      <c r="G54" s="51" t="str">
        <f>IF(H54=0,"",H54)</f>
        <v/>
      </c>
      <c r="H54" s="12">
        <f>SUM(W54:AB55)+AC54</f>
        <v>0</v>
      </c>
      <c r="M54" s="40" t="str">
        <f>IF(N54=0,"",":")</f>
        <v/>
      </c>
      <c r="S54" s="40" t="str">
        <f>IF(T54=0,"",":")</f>
        <v/>
      </c>
      <c r="U54" s="14">
        <f>L54*60+N54</f>
        <v>0</v>
      </c>
      <c r="V54" s="14">
        <f>R54*60+T54</f>
        <v>0</v>
      </c>
      <c r="W54" s="15">
        <f>IF(J54&gt;0,(INT(POWER(17.76-J54,1.81)*25.4347)),0)</f>
        <v>0</v>
      </c>
      <c r="X54" s="15">
        <f>IF(K54&gt;0,(INT(POWER(81.86-K54,1.81)*1.53775)),0)</f>
        <v>0</v>
      </c>
      <c r="Y54" s="16">
        <f>IF(N54&lt;&gt;"",(INT(POWER(480-U54,1.85)*0.03768)),0)</f>
        <v>0</v>
      </c>
      <c r="Z54" s="16">
        <f>IF(O54&gt;0,(INT(POWER(O54-75,1.42)*0.8465)),0)</f>
        <v>0</v>
      </c>
      <c r="AA54" s="16">
        <f>IF(P54&gt;0,(INT(POWER(P54-220,1.4)*0.14354)),0)</f>
        <v>0</v>
      </c>
      <c r="AB54" s="16">
        <f>IF(Q54&gt;0,(INT(POWER(Q54-1.5,1.05)*51.39)),0)</f>
        <v>0</v>
      </c>
      <c r="AC54" s="16">
        <f>IF(T54&lt;&gt;"",(INT(POWER(305.5-V54,1.85)*0.08713)),0)</f>
        <v>0</v>
      </c>
    </row>
    <row r="55" spans="2:29" x14ac:dyDescent="0.2">
      <c r="B55" s="48"/>
      <c r="G55" s="27"/>
      <c r="H55" s="17">
        <f>H54</f>
        <v>0</v>
      </c>
      <c r="M55" s="40" t="str">
        <f>IF(N55=0,"",":")</f>
        <v/>
      </c>
      <c r="S55" s="40" t="str">
        <f>IF(T55=0,"",":")</f>
        <v/>
      </c>
      <c r="U55" s="14">
        <f>L55*60+N55</f>
        <v>0</v>
      </c>
      <c r="W55" s="15">
        <f>IF(J55&gt;0,(INT(POWER(17.76-J55,1.81)*25.4347)),0)</f>
        <v>0</v>
      </c>
      <c r="X55" s="15">
        <f>IF(K55&gt;0,(INT(POWER(81.86-K55,1.81)*1.53775)),0)</f>
        <v>0</v>
      </c>
      <c r="Y55" s="16">
        <f>IF(N55&lt;&gt;"",(INT(POWER(480-U55,1.85)*0.03768)),0)</f>
        <v>0</v>
      </c>
      <c r="Z55" s="16">
        <f>IF(O55&gt;0,(INT(POWER(O55-75,1.42)*0.8465)),0)</f>
        <v>0</v>
      </c>
      <c r="AA55" s="16">
        <f>IF(P55&gt;0,(INT(POWER(P55-220,1.4)*0.14354)),0)</f>
        <v>0</v>
      </c>
      <c r="AB55" s="16">
        <f>IF(Q55&gt;0,(INT(POWER(Q55-1.5,1.05)*51.39)),0)</f>
        <v>0</v>
      </c>
      <c r="AC55" s="18"/>
    </row>
    <row r="56" spans="2:29" x14ac:dyDescent="0.2">
      <c r="B56" s="48"/>
      <c r="G56" s="27"/>
      <c r="H56" s="17">
        <f>H54</f>
        <v>0</v>
      </c>
      <c r="M56" s="27"/>
      <c r="S56" s="27"/>
      <c r="W56" s="18"/>
      <c r="X56" s="18"/>
      <c r="Y56" s="18"/>
      <c r="Z56" s="18"/>
      <c r="AA56" s="18"/>
      <c r="AB56" s="18"/>
      <c r="AC56" s="18"/>
    </row>
    <row r="57" spans="2:29" x14ac:dyDescent="0.2">
      <c r="M57" s="5"/>
    </row>
    <row r="58" spans="2:29" x14ac:dyDescent="0.2">
      <c r="M58" s="5"/>
    </row>
    <row r="59" spans="2:29" x14ac:dyDescent="0.2">
      <c r="M59" s="5"/>
    </row>
    <row r="60" spans="2:29" x14ac:dyDescent="0.2">
      <c r="M60" s="5"/>
    </row>
    <row r="61" spans="2:29" x14ac:dyDescent="0.2">
      <c r="M61" s="5"/>
    </row>
    <row r="62" spans="2:29" x14ac:dyDescent="0.2">
      <c r="M62" s="5"/>
    </row>
  </sheetData>
  <mergeCells count="5">
    <mergeCell ref="J4:K4"/>
    <mergeCell ref="L6:N6"/>
    <mergeCell ref="R6:T6"/>
    <mergeCell ref="L7:N7"/>
    <mergeCell ref="R7:T7"/>
  </mergeCells>
  <phoneticPr fontId="0" type="noConversion"/>
  <dataValidations count="6">
    <dataValidation type="whole" operator="lessThanOrEqual" allowBlank="1" showInputMessage="1" showErrorMessage="1" prompt="Sem nic nepiš" sqref="B3:B65536 B1:L2">
      <formula1>0</formula1>
    </dataValidation>
    <dataValidation type="whole" operator="lessThanOrEqual" allowBlank="1" showInputMessage="1" showErrorMessage="1" prompt="A sem taky nic nepiš" sqref="O1:T4">
      <formula1>0</formula1>
    </dataValidation>
    <dataValidation type="whole" operator="lessThanOrEqual" allowBlank="1" showInputMessage="1" showErrorMessage="1" prompt="Ani sem nic nepiš" sqref="C6:T7">
      <formula1>0</formula1>
    </dataValidation>
    <dataValidation type="whole" operator="lessThanOrEqual" allowBlank="1" showInputMessage="1" showErrorMessage="1" prompt="Tady je vzorec, nepiš sem" sqref="G8:G56">
      <formula1>0</formula1>
    </dataValidation>
    <dataValidation type="whole" operator="lessThanOrEqual" allowBlank="1" showInputMessage="1" showErrorMessage="1" prompt="Dvojtečka se udělá sama, až napíšeš sekundy" sqref="S15 S9 S54 S51 S48 S45 S42 S39 S36 S33 S30 S27 S24 S21 S18 S12 M9:M10 M54:M55 M15:M16 M18:M19 M21:M22 M24:M25 M27:M28 M30:M31 M33:M34 M36:M37 M39:M40 M42:M43 M45:M46 M48:M49 M51:M52 M12:M13">
      <formula1>0</formula1>
    </dataValidation>
    <dataValidation type="whole" operator="lessThanOrEqual" allowBlank="1" showInputMessage="1" showErrorMessage="1" prompt="Datum napiš do vedlejšího políčka" sqref="G4">
      <formula1>0</formula1>
    </dataValidation>
  </dataValidations>
  <pageMargins left="0.59055118110236227" right="0.39370078740157483" top="0.78740157480314965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47"/>
  <sheetViews>
    <sheetView workbookViewId="0">
      <selection activeCell="E12" sqref="E12"/>
    </sheetView>
  </sheetViews>
  <sheetFormatPr defaultRowHeight="12.75" x14ac:dyDescent="0.2"/>
  <cols>
    <col min="1" max="2" width="5.28515625" style="45" customWidth="1"/>
    <col min="3" max="3" width="26.42578125" customWidth="1"/>
    <col min="4" max="4" width="9.42578125" style="45" customWidth="1"/>
    <col min="5" max="5" width="26.42578125" customWidth="1"/>
    <col min="6" max="6" width="11.28515625" style="79" customWidth="1"/>
    <col min="7" max="7" width="9.28515625" style="45" customWidth="1"/>
  </cols>
  <sheetData>
    <row r="2" spans="1:12" s="57" customFormat="1" ht="21.95" customHeight="1" x14ac:dyDescent="0.2">
      <c r="A2" s="52" t="s">
        <v>36</v>
      </c>
      <c r="C2" s="53"/>
      <c r="D2" s="62"/>
      <c r="E2" s="54"/>
      <c r="F2" s="77"/>
      <c r="G2" s="56" t="s">
        <v>42</v>
      </c>
    </row>
    <row r="3" spans="1:12" s="60" customFormat="1" ht="23.25" customHeight="1" thickBot="1" x14ac:dyDescent="0.25">
      <c r="A3" s="59"/>
      <c r="B3" s="106" t="s">
        <v>45</v>
      </c>
      <c r="C3" s="58" t="s">
        <v>30</v>
      </c>
      <c r="D3" s="63" t="s">
        <v>33</v>
      </c>
      <c r="E3" s="58" t="s">
        <v>46</v>
      </c>
      <c r="F3" s="78" t="s">
        <v>31</v>
      </c>
      <c r="G3" s="59" t="s">
        <v>32</v>
      </c>
    </row>
    <row r="4" spans="1:12" s="65" customFormat="1" ht="14.1" customHeight="1" x14ac:dyDescent="0.2">
      <c r="A4" s="67" t="str">
        <f t="shared" ref="A4:A12" si="0">IF(F4&gt;0,(ROW()-3)&amp;".","")</f>
        <v>1.</v>
      </c>
      <c r="B4" s="107"/>
      <c r="C4" s="65" t="s">
        <v>135</v>
      </c>
      <c r="D4" s="66"/>
      <c r="E4" s="65" t="s">
        <v>136</v>
      </c>
      <c r="F4" s="68">
        <v>11.71</v>
      </c>
      <c r="G4" s="109">
        <f t="shared" ref="G4:G12" si="1">IF(F4&gt;0,(INT(POWER(17.76-F4,1.81)*25.4347)),"")</f>
        <v>661</v>
      </c>
      <c r="H4" s="86" t="s">
        <v>35</v>
      </c>
      <c r="I4" s="86"/>
      <c r="J4" s="86"/>
      <c r="K4" s="86"/>
      <c r="L4" s="115"/>
    </row>
    <row r="5" spans="1:12" s="65" customFormat="1" ht="14.1" customHeight="1" x14ac:dyDescent="0.2">
      <c r="A5" s="67" t="str">
        <f t="shared" si="0"/>
        <v>2.</v>
      </c>
      <c r="B5" s="107"/>
      <c r="C5" s="65" t="s">
        <v>129</v>
      </c>
      <c r="D5" s="66"/>
      <c r="E5" s="65" t="s">
        <v>137</v>
      </c>
      <c r="F5" s="68">
        <v>12.06</v>
      </c>
      <c r="G5" s="109">
        <f t="shared" si="1"/>
        <v>593</v>
      </c>
    </row>
    <row r="6" spans="1:12" s="65" customFormat="1" ht="14.1" customHeight="1" x14ac:dyDescent="0.2">
      <c r="A6" s="145" t="str">
        <f t="shared" si="0"/>
        <v>3.</v>
      </c>
      <c r="B6" s="145"/>
      <c r="C6" s="86" t="s">
        <v>131</v>
      </c>
      <c r="D6" s="145"/>
      <c r="E6" s="86" t="s">
        <v>137</v>
      </c>
      <c r="F6" s="141">
        <v>12.1</v>
      </c>
      <c r="G6" s="150">
        <f t="shared" si="1"/>
        <v>586</v>
      </c>
    </row>
    <row r="7" spans="1:12" s="65" customFormat="1" ht="14.1" customHeight="1" x14ac:dyDescent="0.2">
      <c r="A7" s="67" t="str">
        <f t="shared" si="0"/>
        <v>4.</v>
      </c>
      <c r="B7" s="107"/>
      <c r="C7" s="65" t="s">
        <v>133</v>
      </c>
      <c r="D7" s="66"/>
      <c r="E7" s="65" t="s">
        <v>116</v>
      </c>
      <c r="F7" s="68">
        <v>12.1</v>
      </c>
      <c r="G7" s="109">
        <f t="shared" si="1"/>
        <v>586</v>
      </c>
    </row>
    <row r="8" spans="1:12" s="65" customFormat="1" ht="14.1" customHeight="1" x14ac:dyDescent="0.2">
      <c r="A8" s="67" t="str">
        <f t="shared" si="0"/>
        <v>5.</v>
      </c>
      <c r="B8" s="107"/>
      <c r="C8" s="65" t="s">
        <v>132</v>
      </c>
      <c r="D8" s="66"/>
      <c r="E8" s="65" t="s">
        <v>116</v>
      </c>
      <c r="F8" s="68">
        <v>12.28</v>
      </c>
      <c r="G8" s="109">
        <f t="shared" si="1"/>
        <v>552</v>
      </c>
    </row>
    <row r="9" spans="1:12" s="65" customFormat="1" ht="14.1" customHeight="1" x14ac:dyDescent="0.2">
      <c r="A9" s="67" t="str">
        <f t="shared" si="0"/>
        <v>6.</v>
      </c>
      <c r="B9" s="107"/>
      <c r="C9" s="65" t="s">
        <v>134</v>
      </c>
      <c r="D9" s="66"/>
      <c r="E9" s="65" t="s">
        <v>116</v>
      </c>
      <c r="F9" s="68">
        <v>12.3</v>
      </c>
      <c r="G9" s="109">
        <f t="shared" si="1"/>
        <v>549</v>
      </c>
    </row>
    <row r="10" spans="1:12" s="65" customFormat="1" ht="14.1" customHeight="1" x14ac:dyDescent="0.2">
      <c r="A10" s="67" t="str">
        <f t="shared" si="0"/>
        <v>7.</v>
      </c>
      <c r="B10" s="107"/>
      <c r="C10" s="65" t="s">
        <v>127</v>
      </c>
      <c r="D10" s="66"/>
      <c r="E10" s="65" t="s">
        <v>136</v>
      </c>
      <c r="F10" s="68">
        <v>12.43</v>
      </c>
      <c r="G10" s="109">
        <f t="shared" si="1"/>
        <v>525</v>
      </c>
    </row>
    <row r="11" spans="1:12" s="65" customFormat="1" ht="14.1" customHeight="1" x14ac:dyDescent="0.2">
      <c r="A11" s="67" t="str">
        <f t="shared" si="0"/>
        <v>8.</v>
      </c>
      <c r="B11" s="107"/>
      <c r="C11" s="65" t="s">
        <v>130</v>
      </c>
      <c r="D11" s="66"/>
      <c r="E11" s="65" t="s">
        <v>137</v>
      </c>
      <c r="F11" s="68">
        <v>12.9</v>
      </c>
      <c r="G11" s="109">
        <f t="shared" si="1"/>
        <v>444</v>
      </c>
    </row>
    <row r="12" spans="1:12" s="65" customFormat="1" ht="14.1" customHeight="1" x14ac:dyDescent="0.2">
      <c r="A12" s="67" t="str">
        <f t="shared" si="0"/>
        <v>9.</v>
      </c>
      <c r="B12" s="107"/>
      <c r="C12" s="65" t="s">
        <v>128</v>
      </c>
      <c r="D12" s="66"/>
      <c r="E12" s="65" t="s">
        <v>136</v>
      </c>
      <c r="F12" s="68">
        <v>13.06</v>
      </c>
      <c r="G12" s="109">
        <f t="shared" si="1"/>
        <v>418</v>
      </c>
    </row>
    <row r="13" spans="1:12" s="65" customFormat="1" ht="14.1" customHeight="1" x14ac:dyDescent="0.2">
      <c r="A13" s="67" t="str">
        <f t="shared" ref="A13:A27" si="2">IF(F13&gt;0,(ROW()-3)&amp;".","")</f>
        <v/>
      </c>
      <c r="B13" s="107"/>
      <c r="D13" s="66"/>
      <c r="F13" s="68"/>
      <c r="G13" s="109" t="str">
        <f t="shared" ref="G13:G24" si="3">IF(F13&gt;0,(INT(POWER(17.76-F13,1.81)*25.4347)),"")</f>
        <v/>
      </c>
    </row>
    <row r="14" spans="1:12" s="65" customFormat="1" ht="14.1" customHeight="1" x14ac:dyDescent="0.2">
      <c r="A14" s="67" t="str">
        <f t="shared" si="2"/>
        <v/>
      </c>
      <c r="B14" s="107"/>
      <c r="D14" s="66"/>
      <c r="F14" s="68"/>
      <c r="G14" s="109" t="str">
        <f t="shared" si="3"/>
        <v/>
      </c>
    </row>
    <row r="15" spans="1:12" s="65" customFormat="1" ht="14.1" customHeight="1" x14ac:dyDescent="0.2">
      <c r="A15" s="67" t="str">
        <f t="shared" si="2"/>
        <v/>
      </c>
      <c r="B15" s="107"/>
      <c r="D15" s="66"/>
      <c r="F15" s="68"/>
      <c r="G15" s="109" t="str">
        <f t="shared" si="3"/>
        <v/>
      </c>
    </row>
    <row r="16" spans="1:12" s="65" customFormat="1" ht="14.1" customHeight="1" x14ac:dyDescent="0.2">
      <c r="A16" s="67" t="str">
        <f t="shared" si="2"/>
        <v/>
      </c>
      <c r="B16" s="107"/>
      <c r="D16" s="66"/>
      <c r="F16" s="68"/>
      <c r="G16" s="109" t="str">
        <f t="shared" si="3"/>
        <v/>
      </c>
    </row>
    <row r="17" spans="1:7" s="65" customFormat="1" ht="14.1" customHeight="1" x14ac:dyDescent="0.2">
      <c r="A17" s="67" t="str">
        <f t="shared" si="2"/>
        <v/>
      </c>
      <c r="B17" s="107"/>
      <c r="D17" s="66"/>
      <c r="F17" s="68"/>
      <c r="G17" s="109" t="str">
        <f t="shared" si="3"/>
        <v/>
      </c>
    </row>
    <row r="18" spans="1:7" s="65" customFormat="1" ht="14.1" customHeight="1" x14ac:dyDescent="0.2">
      <c r="A18" s="145" t="str">
        <f t="shared" si="2"/>
        <v/>
      </c>
      <c r="B18" s="145"/>
      <c r="C18" s="86"/>
      <c r="D18" s="145"/>
      <c r="E18" s="86"/>
      <c r="F18" s="141"/>
      <c r="G18" s="150" t="str">
        <f t="shared" si="3"/>
        <v/>
      </c>
    </row>
    <row r="19" spans="1:7" s="65" customFormat="1" ht="14.1" customHeight="1" x14ac:dyDescent="0.2">
      <c r="A19" s="67" t="str">
        <f t="shared" si="2"/>
        <v/>
      </c>
      <c r="B19" s="107"/>
      <c r="D19" s="66"/>
      <c r="F19" s="68"/>
      <c r="G19" s="109" t="str">
        <f t="shared" si="3"/>
        <v/>
      </c>
    </row>
    <row r="20" spans="1:7" s="65" customFormat="1" ht="14.1" customHeight="1" x14ac:dyDescent="0.2">
      <c r="A20" s="67" t="str">
        <f t="shared" si="2"/>
        <v/>
      </c>
      <c r="B20" s="107"/>
      <c r="D20" s="66"/>
      <c r="F20" s="68"/>
      <c r="G20" s="109" t="str">
        <f t="shared" si="3"/>
        <v/>
      </c>
    </row>
    <row r="21" spans="1:7" s="65" customFormat="1" ht="14.1" customHeight="1" x14ac:dyDescent="0.2">
      <c r="A21" s="67" t="str">
        <f t="shared" si="2"/>
        <v/>
      </c>
      <c r="B21" s="107"/>
      <c r="D21" s="66"/>
      <c r="F21" s="68"/>
      <c r="G21" s="109" t="str">
        <f t="shared" si="3"/>
        <v/>
      </c>
    </row>
    <row r="22" spans="1:7" s="65" customFormat="1" ht="14.1" customHeight="1" x14ac:dyDescent="0.2">
      <c r="A22" s="67" t="str">
        <f t="shared" si="2"/>
        <v/>
      </c>
      <c r="B22" s="107"/>
      <c r="D22" s="66"/>
      <c r="F22" s="68"/>
      <c r="G22" s="109" t="str">
        <f t="shared" si="3"/>
        <v/>
      </c>
    </row>
    <row r="23" spans="1:7" s="65" customFormat="1" ht="14.1" customHeight="1" x14ac:dyDescent="0.2">
      <c r="A23" s="67" t="str">
        <f t="shared" si="2"/>
        <v/>
      </c>
      <c r="B23" s="107"/>
      <c r="D23" s="66"/>
      <c r="F23" s="68"/>
      <c r="G23" s="109" t="str">
        <f t="shared" si="3"/>
        <v/>
      </c>
    </row>
    <row r="24" spans="1:7" s="65" customFormat="1" ht="14.1" customHeight="1" x14ac:dyDescent="0.2">
      <c r="A24" s="67" t="str">
        <f t="shared" si="2"/>
        <v/>
      </c>
      <c r="B24" s="107"/>
      <c r="D24" s="66"/>
      <c r="F24" s="68"/>
      <c r="G24" s="109" t="str">
        <f t="shared" si="3"/>
        <v/>
      </c>
    </row>
    <row r="25" spans="1:7" x14ac:dyDescent="0.2">
      <c r="A25" s="67" t="str">
        <f t="shared" si="2"/>
        <v/>
      </c>
      <c r="B25" s="107"/>
      <c r="C25" s="65"/>
      <c r="D25" s="66"/>
      <c r="E25" s="65"/>
      <c r="F25" s="68"/>
      <c r="G25" s="109" t="str">
        <f t="shared" ref="G25:G44" si="4">IF(F25&gt;0,(INT(POWER(17.76-F25,1.81)*25.4347)),"")</f>
        <v/>
      </c>
    </row>
    <row r="26" spans="1:7" x14ac:dyDescent="0.2">
      <c r="A26" s="67" t="str">
        <f t="shared" si="2"/>
        <v/>
      </c>
      <c r="B26" s="107"/>
      <c r="C26" s="65"/>
      <c r="D26" s="66"/>
      <c r="E26" s="65"/>
      <c r="F26" s="68"/>
      <c r="G26" s="109" t="str">
        <f t="shared" si="4"/>
        <v/>
      </c>
    </row>
    <row r="27" spans="1:7" x14ac:dyDescent="0.2">
      <c r="A27" s="72" t="str">
        <f t="shared" si="2"/>
        <v/>
      </c>
      <c r="B27" s="108"/>
      <c r="C27" s="70"/>
      <c r="D27" s="71"/>
      <c r="E27" s="70"/>
      <c r="F27" s="80"/>
      <c r="G27" s="110" t="str">
        <f t="shared" si="4"/>
        <v/>
      </c>
    </row>
    <row r="28" spans="1:7" s="65" customFormat="1" ht="14.1" customHeight="1" x14ac:dyDescent="0.2">
      <c r="A28" s="67" t="str">
        <f t="shared" ref="A28:A44" si="5">IF(F28&gt;0,(ROW()-3)&amp;".","")</f>
        <v/>
      </c>
      <c r="B28" s="107"/>
      <c r="D28" s="66"/>
      <c r="F28" s="68"/>
      <c r="G28" s="109" t="str">
        <f t="shared" si="4"/>
        <v/>
      </c>
    </row>
    <row r="29" spans="1:7" s="65" customFormat="1" ht="14.1" customHeight="1" x14ac:dyDescent="0.2">
      <c r="A29" s="67" t="str">
        <f t="shared" si="5"/>
        <v/>
      </c>
      <c r="B29" s="107"/>
      <c r="D29" s="66"/>
      <c r="F29" s="68"/>
      <c r="G29" s="109" t="str">
        <f t="shared" si="4"/>
        <v/>
      </c>
    </row>
    <row r="30" spans="1:7" s="65" customFormat="1" ht="14.1" customHeight="1" x14ac:dyDescent="0.2">
      <c r="A30" s="67" t="str">
        <f t="shared" si="5"/>
        <v/>
      </c>
      <c r="B30" s="107"/>
      <c r="D30" s="66"/>
      <c r="F30" s="68"/>
      <c r="G30" s="109" t="str">
        <f t="shared" si="4"/>
        <v/>
      </c>
    </row>
    <row r="31" spans="1:7" s="65" customFormat="1" ht="14.1" customHeight="1" x14ac:dyDescent="0.2">
      <c r="A31" s="67" t="str">
        <f t="shared" si="5"/>
        <v/>
      </c>
      <c r="B31" s="107"/>
      <c r="D31" s="66"/>
      <c r="F31" s="68"/>
      <c r="G31" s="109" t="str">
        <f t="shared" si="4"/>
        <v/>
      </c>
    </row>
    <row r="32" spans="1:7" s="65" customFormat="1" ht="14.1" customHeight="1" x14ac:dyDescent="0.2">
      <c r="A32" s="67" t="str">
        <f t="shared" si="5"/>
        <v/>
      </c>
      <c r="B32" s="107"/>
      <c r="D32" s="66"/>
      <c r="F32" s="68"/>
      <c r="G32" s="109" t="str">
        <f t="shared" si="4"/>
        <v/>
      </c>
    </row>
    <row r="33" spans="1:7" s="65" customFormat="1" ht="14.1" customHeight="1" x14ac:dyDescent="0.2">
      <c r="A33" s="67" t="str">
        <f t="shared" si="5"/>
        <v/>
      </c>
      <c r="B33" s="107"/>
      <c r="D33" s="66"/>
      <c r="F33" s="68"/>
      <c r="G33" s="109" t="str">
        <f t="shared" si="4"/>
        <v/>
      </c>
    </row>
    <row r="34" spans="1:7" s="65" customFormat="1" ht="14.1" customHeight="1" x14ac:dyDescent="0.2">
      <c r="A34" s="67" t="str">
        <f t="shared" si="5"/>
        <v/>
      </c>
      <c r="B34" s="107"/>
      <c r="D34" s="66"/>
      <c r="F34" s="68"/>
      <c r="G34" s="109" t="str">
        <f t="shared" si="4"/>
        <v/>
      </c>
    </row>
    <row r="35" spans="1:7" s="65" customFormat="1" ht="14.1" customHeight="1" x14ac:dyDescent="0.2">
      <c r="A35" s="67" t="str">
        <f t="shared" si="5"/>
        <v/>
      </c>
      <c r="B35" s="107"/>
      <c r="D35" s="66"/>
      <c r="F35" s="68"/>
      <c r="G35" s="109" t="str">
        <f t="shared" si="4"/>
        <v/>
      </c>
    </row>
    <row r="36" spans="1:7" s="65" customFormat="1" ht="14.1" customHeight="1" x14ac:dyDescent="0.2">
      <c r="A36" s="67" t="str">
        <f t="shared" si="5"/>
        <v/>
      </c>
      <c r="B36" s="107"/>
      <c r="D36" s="66"/>
      <c r="F36" s="68"/>
      <c r="G36" s="109" t="str">
        <f t="shared" si="4"/>
        <v/>
      </c>
    </row>
    <row r="37" spans="1:7" s="65" customFormat="1" ht="14.1" customHeight="1" x14ac:dyDescent="0.2">
      <c r="A37" s="67" t="str">
        <f t="shared" si="5"/>
        <v/>
      </c>
      <c r="B37" s="107"/>
      <c r="D37" s="66"/>
      <c r="F37" s="68"/>
      <c r="G37" s="109" t="str">
        <f t="shared" si="4"/>
        <v/>
      </c>
    </row>
    <row r="38" spans="1:7" s="65" customFormat="1" ht="14.1" customHeight="1" x14ac:dyDescent="0.2">
      <c r="A38" s="67" t="str">
        <f t="shared" si="5"/>
        <v/>
      </c>
      <c r="B38" s="107"/>
      <c r="D38" s="66"/>
      <c r="F38" s="68"/>
      <c r="G38" s="109" t="str">
        <f t="shared" si="4"/>
        <v/>
      </c>
    </row>
    <row r="39" spans="1:7" s="65" customFormat="1" ht="14.1" customHeight="1" x14ac:dyDescent="0.2">
      <c r="A39" s="67" t="str">
        <f t="shared" si="5"/>
        <v/>
      </c>
      <c r="B39" s="107"/>
      <c r="D39" s="66"/>
      <c r="F39" s="68"/>
      <c r="G39" s="109" t="str">
        <f t="shared" si="4"/>
        <v/>
      </c>
    </row>
    <row r="40" spans="1:7" s="65" customFormat="1" ht="14.1" customHeight="1" x14ac:dyDescent="0.2">
      <c r="A40" s="67" t="str">
        <f t="shared" si="5"/>
        <v/>
      </c>
      <c r="B40" s="107"/>
      <c r="D40" s="66"/>
      <c r="F40" s="68"/>
      <c r="G40" s="109" t="str">
        <f t="shared" si="4"/>
        <v/>
      </c>
    </row>
    <row r="41" spans="1:7" s="65" customFormat="1" ht="14.1" customHeight="1" x14ac:dyDescent="0.2">
      <c r="A41" s="67" t="str">
        <f t="shared" si="5"/>
        <v/>
      </c>
      <c r="B41" s="107"/>
      <c r="D41" s="66"/>
      <c r="F41" s="68"/>
      <c r="G41" s="109" t="str">
        <f t="shared" si="4"/>
        <v/>
      </c>
    </row>
    <row r="42" spans="1:7" s="65" customFormat="1" ht="14.1" customHeight="1" x14ac:dyDescent="0.2">
      <c r="A42" s="67" t="str">
        <f t="shared" si="5"/>
        <v/>
      </c>
      <c r="B42" s="107"/>
      <c r="D42" s="66"/>
      <c r="F42" s="68"/>
      <c r="G42" s="109" t="str">
        <f t="shared" si="4"/>
        <v/>
      </c>
    </row>
    <row r="43" spans="1:7" s="65" customFormat="1" ht="14.1" customHeight="1" x14ac:dyDescent="0.2">
      <c r="A43" s="67" t="str">
        <f t="shared" si="5"/>
        <v/>
      </c>
      <c r="B43" s="107"/>
      <c r="D43" s="66"/>
      <c r="F43" s="68"/>
      <c r="G43" s="109" t="str">
        <f t="shared" si="4"/>
        <v/>
      </c>
    </row>
    <row r="44" spans="1:7" s="65" customFormat="1" ht="14.1" customHeight="1" x14ac:dyDescent="0.2">
      <c r="A44" s="72" t="str">
        <f t="shared" si="5"/>
        <v/>
      </c>
      <c r="B44" s="108"/>
      <c r="C44" s="70"/>
      <c r="D44" s="71"/>
      <c r="E44" s="70"/>
      <c r="F44" s="80"/>
      <c r="G44" s="110" t="str">
        <f t="shared" si="4"/>
        <v/>
      </c>
    </row>
    <row r="45" spans="1:7" s="65" customFormat="1" ht="14.1" customHeight="1" x14ac:dyDescent="0.2"/>
    <row r="46" spans="1:7" s="65" customFormat="1" ht="14.1" customHeight="1" x14ac:dyDescent="0.2"/>
    <row r="47" spans="1:7" s="65" customFormat="1" ht="14.1" customHeight="1" x14ac:dyDescent="0.2"/>
  </sheetData>
  <sortState ref="A4:G12">
    <sortCondition descending="1" ref="G12"/>
  </sortState>
  <phoneticPr fontId="0" type="noConversion"/>
  <dataValidations count="2">
    <dataValidation allowBlank="1" showInputMessage="1" showErrorMessage="1" prompt="Buňka obsahuje vzorec, NEPŘEPSAT!" sqref="G4:G44"/>
    <dataValidation allowBlank="1" showInputMessage="1" showErrorMessage="1" prompt="Buňka obsahuje vzorec. Nevyplňovat!" sqref="A4:B24 A25:B44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 xml:space="preserve">&amp;LCorny středoškoslký atletický pohár&amp;R &amp;D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N49"/>
  <sheetViews>
    <sheetView workbookViewId="0">
      <selection activeCell="C21" sqref="C21"/>
    </sheetView>
  </sheetViews>
  <sheetFormatPr defaultRowHeight="12.75" x14ac:dyDescent="0.2"/>
  <cols>
    <col min="1" max="2" width="5.28515625" customWidth="1"/>
    <col min="3" max="3" width="26.42578125" customWidth="1"/>
    <col min="4" max="4" width="8.140625" style="45" customWidth="1"/>
    <col min="5" max="5" width="26.42578125" customWidth="1"/>
    <col min="6" max="6" width="4.140625" style="45" customWidth="1"/>
    <col min="7" max="7" width="1" style="45" customWidth="1"/>
    <col min="8" max="8" width="5.140625" style="97" customWidth="1"/>
    <col min="9" max="9" width="9.5703125" style="45" customWidth="1"/>
  </cols>
  <sheetData>
    <row r="1" spans="1:14" x14ac:dyDescent="0.2">
      <c r="E1" s="87"/>
      <c r="F1" s="88"/>
    </row>
    <row r="2" spans="1:14" s="57" customFormat="1" ht="21.95" customHeight="1" x14ac:dyDescent="0.2">
      <c r="A2" s="52" t="s">
        <v>36</v>
      </c>
      <c r="B2" s="52"/>
      <c r="C2" s="53"/>
      <c r="D2" s="62"/>
      <c r="E2" s="54"/>
      <c r="F2" s="55"/>
      <c r="G2" s="55"/>
      <c r="H2" s="95"/>
      <c r="I2" s="56" t="s">
        <v>41</v>
      </c>
    </row>
    <row r="3" spans="1:14" s="60" customFormat="1" ht="23.25" customHeight="1" thickBot="1" x14ac:dyDescent="0.25">
      <c r="A3" s="58"/>
      <c r="B3" s="105" t="s">
        <v>45</v>
      </c>
      <c r="C3" s="58" t="s">
        <v>30</v>
      </c>
      <c r="D3" s="63" t="s">
        <v>34</v>
      </c>
      <c r="E3" s="58" t="s">
        <v>46</v>
      </c>
      <c r="F3" s="61"/>
      <c r="G3" s="59" t="s">
        <v>31</v>
      </c>
      <c r="H3" s="96"/>
      <c r="I3" s="59" t="s">
        <v>32</v>
      </c>
    </row>
    <row r="4" spans="1:14" s="65" customFormat="1" ht="14.1" customHeight="1" x14ac:dyDescent="0.2">
      <c r="A4" s="64" t="str">
        <f t="shared" ref="A4:A11" si="0">IF(F4&gt;0,(ROW()-3)&amp;".","")</f>
        <v>1.</v>
      </c>
      <c r="B4" s="107"/>
      <c r="C4" s="65" t="s">
        <v>162</v>
      </c>
      <c r="D4" s="66"/>
      <c r="E4" s="65" t="s">
        <v>137</v>
      </c>
      <c r="F4" s="66">
        <v>4</v>
      </c>
      <c r="G4" s="82" t="str">
        <f t="shared" ref="G4:G11" si="1">IF(H4=0,"",":")</f>
        <v>:</v>
      </c>
      <c r="H4" s="98">
        <v>42.8</v>
      </c>
      <c r="I4" s="109">
        <f t="shared" ref="I4:I11" si="2">IF(H4&lt;&gt;"",(INT(POWER(480-(F4*60+H4),1.85)*0.03768)),"")</f>
        <v>663</v>
      </c>
      <c r="J4" s="113" t="s">
        <v>50</v>
      </c>
      <c r="K4" s="114"/>
      <c r="L4" s="114"/>
      <c r="M4" s="114"/>
      <c r="N4" s="114"/>
    </row>
    <row r="5" spans="1:14" s="65" customFormat="1" ht="14.1" customHeight="1" x14ac:dyDescent="0.2">
      <c r="A5" s="64" t="str">
        <f t="shared" si="0"/>
        <v>2.</v>
      </c>
      <c r="B5" s="107"/>
      <c r="C5" s="65" t="s">
        <v>131</v>
      </c>
      <c r="D5" s="66"/>
      <c r="E5" s="65" t="s">
        <v>137</v>
      </c>
      <c r="F5" s="66">
        <v>4</v>
      </c>
      <c r="G5" s="82" t="str">
        <f t="shared" si="1"/>
        <v>:</v>
      </c>
      <c r="H5" s="98">
        <v>57.6</v>
      </c>
      <c r="I5" s="109">
        <f t="shared" si="2"/>
        <v>574</v>
      </c>
      <c r="J5" s="114" t="s">
        <v>47</v>
      </c>
      <c r="K5" s="114"/>
      <c r="L5" s="114"/>
      <c r="M5" s="114"/>
      <c r="N5" s="114"/>
    </row>
    <row r="6" spans="1:14" s="65" customFormat="1" ht="14.1" customHeight="1" x14ac:dyDescent="0.2">
      <c r="A6" s="64" t="str">
        <f t="shared" si="0"/>
        <v>3.</v>
      </c>
      <c r="B6" s="107"/>
      <c r="C6" s="65" t="s">
        <v>163</v>
      </c>
      <c r="D6" s="66"/>
      <c r="E6" s="65" t="s">
        <v>116</v>
      </c>
      <c r="F6" s="66">
        <v>5</v>
      </c>
      <c r="G6" s="82" t="str">
        <f t="shared" si="1"/>
        <v>:</v>
      </c>
      <c r="H6" s="98">
        <v>1.6</v>
      </c>
      <c r="I6" s="109">
        <f t="shared" si="2"/>
        <v>551</v>
      </c>
      <c r="J6" s="116" t="s">
        <v>48</v>
      </c>
      <c r="K6" s="116"/>
      <c r="L6" s="116"/>
      <c r="M6" s="116"/>
      <c r="N6" s="115"/>
    </row>
    <row r="7" spans="1:14" s="65" customFormat="1" ht="14.1" customHeight="1" x14ac:dyDescent="0.2">
      <c r="A7" s="64" t="str">
        <f t="shared" si="0"/>
        <v>4.</v>
      </c>
      <c r="B7" s="107"/>
      <c r="C7" s="65" t="s">
        <v>155</v>
      </c>
      <c r="D7" s="66"/>
      <c r="E7" s="65" t="s">
        <v>137</v>
      </c>
      <c r="F7" s="66">
        <v>5</v>
      </c>
      <c r="G7" s="82" t="str">
        <f t="shared" si="1"/>
        <v>:</v>
      </c>
      <c r="H7" s="98">
        <v>3.6</v>
      </c>
      <c r="I7" s="109">
        <f t="shared" si="2"/>
        <v>539</v>
      </c>
      <c r="J7" s="116" t="s">
        <v>49</v>
      </c>
      <c r="K7" s="116"/>
      <c r="L7" s="116"/>
      <c r="M7" s="116"/>
      <c r="N7" s="115"/>
    </row>
    <row r="8" spans="1:14" s="65" customFormat="1" ht="14.1" customHeight="1" x14ac:dyDescent="0.2">
      <c r="A8" s="158" t="str">
        <f t="shared" si="0"/>
        <v>5.</v>
      </c>
      <c r="B8" s="156"/>
      <c r="C8" s="157" t="s">
        <v>134</v>
      </c>
      <c r="D8" s="156"/>
      <c r="E8" s="65" t="s">
        <v>116</v>
      </c>
      <c r="F8" s="145">
        <v>5</v>
      </c>
      <c r="G8" s="152" t="str">
        <f t="shared" si="1"/>
        <v>:</v>
      </c>
      <c r="H8" s="153">
        <v>5.3</v>
      </c>
      <c r="I8" s="150">
        <f t="shared" si="2"/>
        <v>530</v>
      </c>
      <c r="J8" s="86" t="s">
        <v>35</v>
      </c>
      <c r="K8" s="86"/>
      <c r="L8" s="86"/>
      <c r="M8" s="86"/>
      <c r="N8" s="115"/>
    </row>
    <row r="9" spans="1:14" s="65" customFormat="1" ht="14.1" customHeight="1" x14ac:dyDescent="0.2">
      <c r="A9" s="64" t="str">
        <f t="shared" si="0"/>
        <v>6.</v>
      </c>
      <c r="B9" s="107"/>
      <c r="C9" s="65" t="s">
        <v>160</v>
      </c>
      <c r="D9" s="66">
        <v>1993</v>
      </c>
      <c r="E9" s="65" t="s">
        <v>136</v>
      </c>
      <c r="F9" s="66">
        <v>5</v>
      </c>
      <c r="G9" s="82" t="str">
        <f t="shared" si="1"/>
        <v>:</v>
      </c>
      <c r="H9" s="98">
        <v>11.3</v>
      </c>
      <c r="I9" s="109">
        <f t="shared" si="2"/>
        <v>496</v>
      </c>
    </row>
    <row r="10" spans="1:14" s="65" customFormat="1" ht="14.1" customHeight="1" x14ac:dyDescent="0.2">
      <c r="A10" s="64" t="str">
        <f t="shared" si="0"/>
        <v>7.</v>
      </c>
      <c r="B10" s="107"/>
      <c r="C10" s="65" t="s">
        <v>164</v>
      </c>
      <c r="D10" s="66"/>
      <c r="E10" s="65" t="s">
        <v>116</v>
      </c>
      <c r="F10" s="66">
        <v>5</v>
      </c>
      <c r="G10" s="82" t="str">
        <f t="shared" si="1"/>
        <v>:</v>
      </c>
      <c r="H10" s="98">
        <v>34.200000000000003</v>
      </c>
      <c r="I10" s="109">
        <f t="shared" si="2"/>
        <v>379</v>
      </c>
    </row>
    <row r="11" spans="1:14" s="65" customFormat="1" ht="14.1" customHeight="1" x14ac:dyDescent="0.2">
      <c r="A11" s="64" t="str">
        <f t="shared" si="0"/>
        <v>8.</v>
      </c>
      <c r="B11" s="107"/>
      <c r="C11" s="65" t="s">
        <v>161</v>
      </c>
      <c r="D11" s="66"/>
      <c r="E11" s="65" t="s">
        <v>136</v>
      </c>
      <c r="F11" s="66">
        <v>5</v>
      </c>
      <c r="G11" s="82" t="str">
        <f t="shared" si="1"/>
        <v>:</v>
      </c>
      <c r="H11" s="98">
        <v>39.6</v>
      </c>
      <c r="I11" s="109">
        <f t="shared" si="2"/>
        <v>353</v>
      </c>
    </row>
    <row r="12" spans="1:14" s="65" customFormat="1" ht="14.1" customHeight="1" x14ac:dyDescent="0.2">
      <c r="A12" s="64" t="str">
        <f t="shared" ref="A12:A25" si="3">IF(F12&gt;0,(ROW()-3)&amp;".","")</f>
        <v/>
      </c>
      <c r="B12" s="107"/>
      <c r="D12" s="66"/>
      <c r="F12" s="66"/>
      <c r="G12" s="82" t="str">
        <f t="shared" ref="G12:G25" si="4">IF(H12=0,"",":")</f>
        <v/>
      </c>
      <c r="H12" s="98"/>
      <c r="I12" s="109" t="str">
        <f t="shared" ref="I12:I25" si="5">IF(H12&lt;&gt;"",(INT(POWER(480-(F12*60+H12),1.85)*0.03768)),"")</f>
        <v/>
      </c>
    </row>
    <row r="13" spans="1:14" s="65" customFormat="1" ht="14.1" customHeight="1" x14ac:dyDescent="0.2">
      <c r="A13" s="64" t="str">
        <f t="shared" si="3"/>
        <v/>
      </c>
      <c r="B13" s="107"/>
      <c r="D13" s="66"/>
      <c r="F13" s="66"/>
      <c r="G13" s="82" t="str">
        <f t="shared" si="4"/>
        <v/>
      </c>
      <c r="H13" s="98"/>
      <c r="I13" s="109" t="str">
        <f t="shared" si="5"/>
        <v/>
      </c>
    </row>
    <row r="14" spans="1:14" s="65" customFormat="1" ht="14.1" customHeight="1" x14ac:dyDescent="0.2">
      <c r="A14" s="64" t="str">
        <f t="shared" si="3"/>
        <v/>
      </c>
      <c r="B14" s="107"/>
      <c r="D14" s="66"/>
      <c r="F14" s="66"/>
      <c r="G14" s="82" t="str">
        <f t="shared" si="4"/>
        <v/>
      </c>
      <c r="H14" s="98"/>
      <c r="I14" s="109" t="str">
        <f t="shared" si="5"/>
        <v/>
      </c>
    </row>
    <row r="15" spans="1:14" s="65" customFormat="1" ht="14.1" customHeight="1" x14ac:dyDescent="0.2">
      <c r="A15" s="64" t="str">
        <f t="shared" si="3"/>
        <v/>
      </c>
      <c r="B15" s="107"/>
      <c r="D15" s="66"/>
      <c r="F15" s="66"/>
      <c r="G15" s="82" t="str">
        <f t="shared" si="4"/>
        <v/>
      </c>
      <c r="H15" s="98"/>
      <c r="I15" s="109" t="str">
        <f t="shared" si="5"/>
        <v/>
      </c>
    </row>
    <row r="16" spans="1:14" s="65" customFormat="1" ht="14.1" customHeight="1" x14ac:dyDescent="0.2">
      <c r="A16" s="64" t="str">
        <f t="shared" si="3"/>
        <v/>
      </c>
      <c r="B16" s="107"/>
      <c r="D16" s="66"/>
      <c r="F16" s="66"/>
      <c r="G16" s="82" t="str">
        <f t="shared" si="4"/>
        <v/>
      </c>
      <c r="H16" s="98"/>
      <c r="I16" s="109" t="str">
        <f t="shared" si="5"/>
        <v/>
      </c>
    </row>
    <row r="17" spans="1:9" s="65" customFormat="1" ht="14.1" customHeight="1" x14ac:dyDescent="0.2">
      <c r="A17" s="64" t="str">
        <f t="shared" si="3"/>
        <v/>
      </c>
      <c r="B17" s="107"/>
      <c r="D17" s="66"/>
      <c r="F17" s="81"/>
      <c r="G17" s="82" t="str">
        <f t="shared" si="4"/>
        <v/>
      </c>
      <c r="H17" s="83"/>
      <c r="I17" s="109" t="str">
        <f t="shared" si="5"/>
        <v/>
      </c>
    </row>
    <row r="18" spans="1:9" s="65" customFormat="1" ht="14.1" customHeight="1" x14ac:dyDescent="0.2">
      <c r="A18" s="64" t="str">
        <f t="shared" si="3"/>
        <v/>
      </c>
      <c r="B18" s="107"/>
      <c r="D18" s="66"/>
      <c r="F18" s="66"/>
      <c r="G18" s="82" t="str">
        <f t="shared" si="4"/>
        <v/>
      </c>
      <c r="H18" s="98"/>
      <c r="I18" s="109" t="str">
        <f t="shared" si="5"/>
        <v/>
      </c>
    </row>
    <row r="19" spans="1:9" s="65" customFormat="1" ht="14.1" customHeight="1" x14ac:dyDescent="0.2">
      <c r="A19" s="64" t="str">
        <f t="shared" si="3"/>
        <v/>
      </c>
      <c r="B19" s="107"/>
      <c r="D19" s="66"/>
      <c r="F19" s="66"/>
      <c r="G19" s="82" t="str">
        <f t="shared" si="4"/>
        <v/>
      </c>
      <c r="H19" s="98"/>
      <c r="I19" s="109" t="str">
        <f t="shared" si="5"/>
        <v/>
      </c>
    </row>
    <row r="20" spans="1:9" s="65" customFormat="1" ht="14.1" customHeight="1" x14ac:dyDescent="0.2">
      <c r="A20" s="64" t="str">
        <f t="shared" si="3"/>
        <v/>
      </c>
      <c r="B20" s="107"/>
      <c r="D20" s="66"/>
      <c r="F20" s="66"/>
      <c r="G20" s="82" t="str">
        <f t="shared" si="4"/>
        <v/>
      </c>
      <c r="H20" s="98"/>
      <c r="I20" s="109" t="str">
        <f t="shared" si="5"/>
        <v/>
      </c>
    </row>
    <row r="21" spans="1:9" s="65" customFormat="1" ht="14.1" customHeight="1" x14ac:dyDescent="0.2">
      <c r="A21" s="64" t="str">
        <f t="shared" si="3"/>
        <v/>
      </c>
      <c r="B21" s="107"/>
      <c r="F21" s="66"/>
      <c r="G21" s="82" t="str">
        <f t="shared" si="4"/>
        <v/>
      </c>
      <c r="H21" s="98"/>
      <c r="I21" s="109" t="str">
        <f t="shared" si="5"/>
        <v/>
      </c>
    </row>
    <row r="22" spans="1:9" s="65" customFormat="1" ht="14.1" customHeight="1" x14ac:dyDescent="0.2">
      <c r="A22" s="64" t="str">
        <f t="shared" si="3"/>
        <v/>
      </c>
      <c r="B22" s="107"/>
      <c r="D22" s="66"/>
      <c r="F22" s="66"/>
      <c r="G22" s="82" t="str">
        <f t="shared" si="4"/>
        <v/>
      </c>
      <c r="H22" s="98"/>
      <c r="I22" s="109" t="str">
        <f t="shared" si="5"/>
        <v/>
      </c>
    </row>
    <row r="23" spans="1:9" s="65" customFormat="1" ht="14.1" customHeight="1" x14ac:dyDescent="0.2">
      <c r="A23" s="64" t="str">
        <f t="shared" si="3"/>
        <v/>
      </c>
      <c r="B23" s="107"/>
      <c r="D23" s="66"/>
      <c r="F23" s="66"/>
      <c r="G23" s="82" t="str">
        <f t="shared" si="4"/>
        <v/>
      </c>
      <c r="H23" s="98"/>
      <c r="I23" s="109" t="str">
        <f t="shared" si="5"/>
        <v/>
      </c>
    </row>
    <row r="24" spans="1:9" s="65" customFormat="1" ht="14.1" customHeight="1" x14ac:dyDescent="0.2">
      <c r="A24" s="64" t="str">
        <f t="shared" si="3"/>
        <v/>
      </c>
      <c r="B24" s="107"/>
      <c r="D24" s="66"/>
      <c r="F24" s="66"/>
      <c r="G24" s="82" t="str">
        <f t="shared" si="4"/>
        <v/>
      </c>
      <c r="H24" s="98"/>
      <c r="I24" s="109" t="str">
        <f t="shared" si="5"/>
        <v/>
      </c>
    </row>
    <row r="25" spans="1:9" s="65" customFormat="1" ht="14.1" customHeight="1" x14ac:dyDescent="0.2">
      <c r="A25" s="69" t="str">
        <f t="shared" si="3"/>
        <v/>
      </c>
      <c r="B25" s="108"/>
      <c r="C25" s="70"/>
      <c r="D25" s="71"/>
      <c r="E25" s="70"/>
      <c r="F25" s="71"/>
      <c r="G25" s="84" t="str">
        <f t="shared" si="4"/>
        <v/>
      </c>
      <c r="H25" s="99"/>
      <c r="I25" s="110" t="str">
        <f t="shared" si="5"/>
        <v/>
      </c>
    </row>
    <row r="26" spans="1:9" s="65" customFormat="1" ht="14.1" customHeight="1" x14ac:dyDescent="0.2">
      <c r="A26" s="64" t="str">
        <f t="shared" ref="A26:A40" si="6">IF(F26&gt;0,(ROW()-3)&amp;".","")</f>
        <v/>
      </c>
      <c r="B26" s="107"/>
      <c r="D26" s="66"/>
      <c r="F26" s="66"/>
      <c r="G26" s="82" t="str">
        <f t="shared" ref="G26:G40" si="7">IF(H26=0,"",":")</f>
        <v/>
      </c>
      <c r="H26" s="98"/>
      <c r="I26" s="109" t="str">
        <f t="shared" ref="I26:I40" si="8">IF(H26&lt;&gt;"",(INT(POWER(480-(F26*60+H26),1.85)*0.03768)),"")</f>
        <v/>
      </c>
    </row>
    <row r="27" spans="1:9" s="65" customFormat="1" ht="14.1" customHeight="1" x14ac:dyDescent="0.2">
      <c r="A27" s="64" t="str">
        <f t="shared" si="6"/>
        <v/>
      </c>
      <c r="B27" s="107"/>
      <c r="D27" s="66"/>
      <c r="F27" s="66"/>
      <c r="G27" s="82" t="str">
        <f t="shared" si="7"/>
        <v/>
      </c>
      <c r="H27" s="98"/>
      <c r="I27" s="109" t="str">
        <f t="shared" si="8"/>
        <v/>
      </c>
    </row>
    <row r="28" spans="1:9" s="65" customFormat="1" ht="14.1" customHeight="1" x14ac:dyDescent="0.2">
      <c r="A28" s="64" t="str">
        <f t="shared" si="6"/>
        <v/>
      </c>
      <c r="B28" s="107"/>
      <c r="D28" s="66"/>
      <c r="F28" s="66"/>
      <c r="G28" s="82" t="str">
        <f t="shared" si="7"/>
        <v/>
      </c>
      <c r="H28" s="98"/>
      <c r="I28" s="109" t="str">
        <f t="shared" si="8"/>
        <v/>
      </c>
    </row>
    <row r="29" spans="1:9" s="65" customFormat="1" ht="14.1" customHeight="1" x14ac:dyDescent="0.2">
      <c r="A29" s="64" t="str">
        <f t="shared" si="6"/>
        <v/>
      </c>
      <c r="B29" s="107"/>
      <c r="D29" s="66"/>
      <c r="F29" s="66"/>
      <c r="G29" s="82" t="str">
        <f t="shared" si="7"/>
        <v/>
      </c>
      <c r="H29" s="98"/>
      <c r="I29" s="109" t="str">
        <f t="shared" si="8"/>
        <v/>
      </c>
    </row>
    <row r="30" spans="1:9" s="65" customFormat="1" ht="14.1" customHeight="1" x14ac:dyDescent="0.2">
      <c r="A30" s="64" t="str">
        <f t="shared" si="6"/>
        <v/>
      </c>
      <c r="B30" s="107"/>
      <c r="D30" s="66"/>
      <c r="F30" s="66"/>
      <c r="G30" s="82" t="str">
        <f t="shared" si="7"/>
        <v/>
      </c>
      <c r="H30" s="98"/>
      <c r="I30" s="109" t="str">
        <f t="shared" si="8"/>
        <v/>
      </c>
    </row>
    <row r="31" spans="1:9" s="65" customFormat="1" ht="14.1" customHeight="1" x14ac:dyDescent="0.2">
      <c r="A31" s="64" t="str">
        <f t="shared" si="6"/>
        <v/>
      </c>
      <c r="B31" s="107"/>
      <c r="D31" s="66"/>
      <c r="F31" s="66"/>
      <c r="G31" s="82" t="str">
        <f t="shared" si="7"/>
        <v/>
      </c>
      <c r="H31" s="98"/>
      <c r="I31" s="109" t="str">
        <f t="shared" si="8"/>
        <v/>
      </c>
    </row>
    <row r="32" spans="1:9" s="65" customFormat="1" ht="14.1" customHeight="1" x14ac:dyDescent="0.2">
      <c r="A32" s="64" t="str">
        <f t="shared" si="6"/>
        <v/>
      </c>
      <c r="B32" s="107"/>
      <c r="D32" s="66"/>
      <c r="F32" s="66"/>
      <c r="G32" s="82" t="str">
        <f t="shared" si="7"/>
        <v/>
      </c>
      <c r="H32" s="98"/>
      <c r="I32" s="109" t="str">
        <f t="shared" si="8"/>
        <v/>
      </c>
    </row>
    <row r="33" spans="1:9" s="65" customFormat="1" ht="14.1" customHeight="1" x14ac:dyDescent="0.2">
      <c r="A33" s="64" t="str">
        <f t="shared" si="6"/>
        <v/>
      </c>
      <c r="B33" s="107"/>
      <c r="D33" s="66"/>
      <c r="F33" s="66"/>
      <c r="G33" s="82" t="str">
        <f t="shared" si="7"/>
        <v/>
      </c>
      <c r="H33" s="98"/>
      <c r="I33" s="109" t="str">
        <f t="shared" si="8"/>
        <v/>
      </c>
    </row>
    <row r="34" spans="1:9" s="65" customFormat="1" ht="14.1" customHeight="1" x14ac:dyDescent="0.2">
      <c r="A34" s="64" t="str">
        <f t="shared" si="6"/>
        <v/>
      </c>
      <c r="B34" s="107"/>
      <c r="D34" s="66"/>
      <c r="F34" s="66"/>
      <c r="G34" s="82" t="str">
        <f t="shared" si="7"/>
        <v/>
      </c>
      <c r="H34" s="98"/>
      <c r="I34" s="109" t="str">
        <f t="shared" si="8"/>
        <v/>
      </c>
    </row>
    <row r="35" spans="1:9" s="65" customFormat="1" ht="14.1" customHeight="1" x14ac:dyDescent="0.2">
      <c r="A35" s="64" t="str">
        <f t="shared" si="6"/>
        <v/>
      </c>
      <c r="B35" s="107"/>
      <c r="D35" s="66"/>
      <c r="F35" s="66"/>
      <c r="G35" s="82" t="str">
        <f t="shared" si="7"/>
        <v/>
      </c>
      <c r="H35" s="98"/>
      <c r="I35" s="109" t="str">
        <f t="shared" si="8"/>
        <v/>
      </c>
    </row>
    <row r="36" spans="1:9" s="65" customFormat="1" ht="14.1" customHeight="1" x14ac:dyDescent="0.2">
      <c r="A36" s="64" t="str">
        <f t="shared" si="6"/>
        <v/>
      </c>
      <c r="B36" s="107"/>
      <c r="D36" s="66"/>
      <c r="F36" s="66"/>
      <c r="G36" s="82" t="str">
        <f t="shared" si="7"/>
        <v/>
      </c>
      <c r="H36" s="98"/>
      <c r="I36" s="109" t="str">
        <f t="shared" si="8"/>
        <v/>
      </c>
    </row>
    <row r="37" spans="1:9" s="65" customFormat="1" ht="14.1" customHeight="1" x14ac:dyDescent="0.2">
      <c r="A37" s="64" t="str">
        <f t="shared" si="6"/>
        <v/>
      </c>
      <c r="B37" s="107"/>
      <c r="D37" s="66"/>
      <c r="F37" s="66"/>
      <c r="G37" s="82" t="str">
        <f t="shared" si="7"/>
        <v/>
      </c>
      <c r="H37" s="98"/>
      <c r="I37" s="109" t="str">
        <f t="shared" si="8"/>
        <v/>
      </c>
    </row>
    <row r="38" spans="1:9" s="65" customFormat="1" ht="14.1" customHeight="1" x14ac:dyDescent="0.2">
      <c r="A38" s="64" t="str">
        <f t="shared" si="6"/>
        <v/>
      </c>
      <c r="B38" s="107"/>
      <c r="D38" s="66"/>
      <c r="F38" s="66"/>
      <c r="G38" s="82" t="str">
        <f t="shared" si="7"/>
        <v/>
      </c>
      <c r="H38" s="98"/>
      <c r="I38" s="109" t="str">
        <f t="shared" si="8"/>
        <v/>
      </c>
    </row>
    <row r="39" spans="1:9" s="65" customFormat="1" ht="14.1" customHeight="1" x14ac:dyDescent="0.2">
      <c r="A39" s="64" t="str">
        <f t="shared" si="6"/>
        <v/>
      </c>
      <c r="B39" s="107"/>
      <c r="D39" s="66"/>
      <c r="F39" s="66"/>
      <c r="G39" s="82" t="str">
        <f t="shared" si="7"/>
        <v/>
      </c>
      <c r="H39" s="98"/>
      <c r="I39" s="109" t="str">
        <f t="shared" si="8"/>
        <v/>
      </c>
    </row>
    <row r="40" spans="1:9" s="65" customFormat="1" ht="14.1" customHeight="1" x14ac:dyDescent="0.2">
      <c r="A40" s="69" t="str">
        <f t="shared" si="6"/>
        <v/>
      </c>
      <c r="B40" s="108"/>
      <c r="C40" s="70"/>
      <c r="D40" s="71"/>
      <c r="E40" s="70"/>
      <c r="F40" s="71"/>
      <c r="G40" s="84" t="str">
        <f t="shared" si="7"/>
        <v/>
      </c>
      <c r="H40" s="99"/>
      <c r="I40" s="110" t="str">
        <f t="shared" si="8"/>
        <v/>
      </c>
    </row>
    <row r="41" spans="1:9" s="65" customFormat="1" ht="14.1" customHeight="1" x14ac:dyDescent="0.2">
      <c r="A41" s="64" t="str">
        <f>IF(F41&gt;0,(ROW()-3)&amp;".","")</f>
        <v/>
      </c>
      <c r="B41" s="107"/>
      <c r="D41" s="66"/>
      <c r="F41" s="66"/>
      <c r="G41" s="82" t="str">
        <f>IF(H41=0,"",":")</f>
        <v/>
      </c>
      <c r="H41" s="98"/>
      <c r="I41" s="109" t="str">
        <f>IF(H41&lt;&gt;"",(INT(POWER(480-(F41*60+H41),1.85)*0.03768)),"")</f>
        <v/>
      </c>
    </row>
    <row r="42" spans="1:9" s="65" customFormat="1" ht="14.1" customHeight="1" thickBot="1" x14ac:dyDescent="0.25">
      <c r="A42" s="73" t="str">
        <f>IF(F42&gt;0,(ROW()-3)&amp;".","")</f>
        <v/>
      </c>
      <c r="B42" s="111"/>
      <c r="C42" s="74"/>
      <c r="D42" s="75"/>
      <c r="E42" s="74"/>
      <c r="F42" s="75"/>
      <c r="G42" s="85" t="str">
        <f>IF(H42=0,"",":")</f>
        <v/>
      </c>
      <c r="H42" s="100"/>
      <c r="I42" s="112" t="str">
        <f>IF(H42&lt;&gt;"",(INT(POWER(480-(F42*60+H42),1.85)*0.03768)),"")</f>
        <v/>
      </c>
    </row>
    <row r="43" spans="1:9" s="65" customFormat="1" ht="14.1" customHeight="1" x14ac:dyDescent="0.2"/>
    <row r="44" spans="1:9" s="65" customFormat="1" ht="14.1" customHeight="1" x14ac:dyDescent="0.2"/>
    <row r="45" spans="1:9" s="65" customFormat="1" ht="14.1" customHeight="1" x14ac:dyDescent="0.2"/>
    <row r="46" spans="1:9" s="65" customFormat="1" ht="14.1" customHeight="1" x14ac:dyDescent="0.2"/>
    <row r="47" spans="1:9" s="65" customFormat="1" ht="14.1" customHeight="1" x14ac:dyDescent="0.2"/>
    <row r="48" spans="1:9" s="65" customFormat="1" ht="14.1" customHeight="1" x14ac:dyDescent="0.2"/>
    <row r="49" s="65" customFormat="1" ht="14.1" customHeight="1" x14ac:dyDescent="0.2"/>
  </sheetData>
  <sortState ref="A4:I11">
    <sortCondition descending="1" ref="I11"/>
  </sortState>
  <phoneticPr fontId="0" type="noConversion"/>
  <dataValidations xWindow="46" yWindow="254" count="3">
    <dataValidation allowBlank="1" showInputMessage="1" showErrorMessage="1" prompt="Buňka obsahuje vzorec, NEPŘEPSAT!" sqref="I4:I42"/>
    <dataValidation allowBlank="1" showInputMessage="1" showErrorMessage="1" prompt="Buňka obsahuje vzorec. Nevyplňovat!" sqref="A4:A42"/>
    <dataValidation type="whole" operator="lessThanOrEqual" allowBlank="1" showInputMessage="1" showErrorMessage="1" prompt="Dvojtečka se udělá sama, až napíšeš sekundy" sqref="G4:G42">
      <formula1>0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50"/>
  <sheetViews>
    <sheetView workbookViewId="0">
      <selection activeCell="D16" sqref="D16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45" customWidth="1"/>
    <col min="5" max="5" width="26.42578125" customWidth="1"/>
    <col min="6" max="6" width="9.7109375" style="45" customWidth="1"/>
    <col min="7" max="7" width="10.85546875" style="45" customWidth="1"/>
  </cols>
  <sheetData>
    <row r="2" spans="1:12" s="57" customFormat="1" ht="29.25" customHeight="1" x14ac:dyDescent="0.2">
      <c r="A2" s="52" t="s">
        <v>36</v>
      </c>
      <c r="B2" s="52"/>
      <c r="C2" s="53"/>
      <c r="D2" s="62"/>
      <c r="E2" s="54"/>
      <c r="F2" s="55"/>
      <c r="G2" s="56" t="s">
        <v>40</v>
      </c>
    </row>
    <row r="3" spans="1:12" s="60" customFormat="1" ht="23.25" customHeight="1" thickBot="1" x14ac:dyDescent="0.25">
      <c r="A3" s="58"/>
      <c r="B3" s="105" t="s">
        <v>45</v>
      </c>
      <c r="C3" s="58" t="s">
        <v>30</v>
      </c>
      <c r="D3" s="63" t="s">
        <v>34</v>
      </c>
      <c r="E3" s="58" t="s">
        <v>46</v>
      </c>
      <c r="F3" s="59" t="s">
        <v>31</v>
      </c>
      <c r="G3" s="59" t="s">
        <v>32</v>
      </c>
    </row>
    <row r="4" spans="1:12" s="65" customFormat="1" ht="14.1" customHeight="1" x14ac:dyDescent="0.2">
      <c r="A4" s="64" t="str">
        <f t="shared" ref="A4:A12" si="0">IF(F4&gt;0,(ROW()-3)&amp;".","")</f>
        <v>1.</v>
      </c>
      <c r="B4" s="107"/>
      <c r="C4" s="65" t="s">
        <v>149</v>
      </c>
      <c r="D4" s="66"/>
      <c r="E4" s="65" t="s">
        <v>116</v>
      </c>
      <c r="F4" s="66">
        <v>576</v>
      </c>
      <c r="G4" s="109">
        <f t="shared" ref="G4:G12" si="1">IF(F4&gt;0,(INT(POWER(F4-220,1.4)*0.14354)),"")</f>
        <v>535</v>
      </c>
      <c r="H4" s="114" t="s">
        <v>47</v>
      </c>
      <c r="I4" s="114"/>
      <c r="J4" s="114"/>
      <c r="K4" s="114"/>
      <c r="L4" s="114"/>
    </row>
    <row r="5" spans="1:12" s="65" customFormat="1" ht="14.1" customHeight="1" x14ac:dyDescent="0.2">
      <c r="A5" s="64" t="str">
        <f t="shared" si="0"/>
        <v>2.</v>
      </c>
      <c r="B5" s="107"/>
      <c r="C5" s="65" t="s">
        <v>148</v>
      </c>
      <c r="D5" s="66"/>
      <c r="E5" s="65" t="s">
        <v>116</v>
      </c>
      <c r="F5" s="66">
        <v>545</v>
      </c>
      <c r="G5" s="109">
        <f t="shared" si="1"/>
        <v>471</v>
      </c>
      <c r="H5" s="86" t="s">
        <v>44</v>
      </c>
      <c r="I5" s="86"/>
      <c r="J5" s="86"/>
      <c r="K5" s="86"/>
      <c r="L5" s="115"/>
    </row>
    <row r="6" spans="1:12" s="65" customFormat="1" ht="14.1" customHeight="1" x14ac:dyDescent="0.2">
      <c r="A6" s="64" t="str">
        <f t="shared" si="0"/>
        <v>3.</v>
      </c>
      <c r="B6" s="107"/>
      <c r="C6" s="65" t="s">
        <v>152</v>
      </c>
      <c r="D6" s="66"/>
      <c r="E6" s="65" t="s">
        <v>116</v>
      </c>
      <c r="F6" s="66">
        <v>543</v>
      </c>
      <c r="G6" s="109">
        <f t="shared" si="1"/>
        <v>467</v>
      </c>
      <c r="H6" s="116" t="s">
        <v>48</v>
      </c>
      <c r="I6" s="116"/>
      <c r="J6" s="116"/>
      <c r="K6" s="116"/>
      <c r="L6" s="115"/>
    </row>
    <row r="7" spans="1:12" s="65" customFormat="1" ht="14.1" customHeight="1" x14ac:dyDescent="0.2">
      <c r="A7" s="64" t="str">
        <f t="shared" si="0"/>
        <v>4.</v>
      </c>
      <c r="B7" s="107"/>
      <c r="C7" s="65" t="s">
        <v>146</v>
      </c>
      <c r="D7" s="66"/>
      <c r="E7" s="65" t="s">
        <v>136</v>
      </c>
      <c r="F7" s="66">
        <v>536</v>
      </c>
      <c r="G7" s="109">
        <f t="shared" si="1"/>
        <v>453</v>
      </c>
      <c r="H7" s="116" t="s">
        <v>49</v>
      </c>
      <c r="I7" s="116"/>
      <c r="J7" s="116"/>
      <c r="K7" s="116"/>
      <c r="L7" s="115"/>
    </row>
    <row r="8" spans="1:12" s="65" customFormat="1" ht="14.1" customHeight="1" x14ac:dyDescent="0.2">
      <c r="A8" s="64" t="str">
        <f t="shared" si="0"/>
        <v>5.</v>
      </c>
      <c r="B8" s="107"/>
      <c r="C8" s="65" t="s">
        <v>153</v>
      </c>
      <c r="D8" s="66"/>
      <c r="E8" s="65" t="s">
        <v>116</v>
      </c>
      <c r="F8" s="66">
        <v>535</v>
      </c>
      <c r="G8" s="109">
        <f t="shared" si="1"/>
        <v>451</v>
      </c>
      <c r="H8" s="86" t="s">
        <v>35</v>
      </c>
      <c r="I8" s="86"/>
      <c r="J8" s="86"/>
      <c r="K8" s="86"/>
      <c r="L8" s="115"/>
    </row>
    <row r="9" spans="1:12" s="65" customFormat="1" ht="14.1" customHeight="1" x14ac:dyDescent="0.2">
      <c r="A9" s="64" t="str">
        <f t="shared" si="0"/>
        <v>6.</v>
      </c>
      <c r="B9" s="107"/>
      <c r="C9" s="65" t="s">
        <v>151</v>
      </c>
      <c r="D9" s="66"/>
      <c r="E9" s="65" t="s">
        <v>137</v>
      </c>
      <c r="F9" s="66">
        <v>511</v>
      </c>
      <c r="G9" s="109">
        <f t="shared" si="1"/>
        <v>404</v>
      </c>
    </row>
    <row r="10" spans="1:12" s="65" customFormat="1" ht="14.1" customHeight="1" x14ac:dyDescent="0.2">
      <c r="A10" s="151" t="str">
        <f t="shared" si="0"/>
        <v>7.</v>
      </c>
      <c r="B10" s="156"/>
      <c r="C10" s="157" t="s">
        <v>147</v>
      </c>
      <c r="D10" s="156"/>
      <c r="E10" s="157" t="s">
        <v>136</v>
      </c>
      <c r="F10" s="156">
        <v>507</v>
      </c>
      <c r="G10" s="150">
        <f t="shared" si="1"/>
        <v>396</v>
      </c>
    </row>
    <row r="11" spans="1:12" s="65" customFormat="1" ht="14.1" customHeight="1" x14ac:dyDescent="0.2">
      <c r="A11" s="151" t="str">
        <f t="shared" si="0"/>
        <v>8.</v>
      </c>
      <c r="B11" s="156"/>
      <c r="C11" s="157" t="s">
        <v>129</v>
      </c>
      <c r="D11" s="156"/>
      <c r="E11" s="157" t="s">
        <v>137</v>
      </c>
      <c r="F11" s="156">
        <v>500</v>
      </c>
      <c r="G11" s="150">
        <f t="shared" si="1"/>
        <v>382</v>
      </c>
    </row>
    <row r="12" spans="1:12" s="65" customFormat="1" ht="14.1" customHeight="1" x14ac:dyDescent="0.2">
      <c r="A12" s="64" t="str">
        <f t="shared" si="0"/>
        <v>9.</v>
      </c>
      <c r="B12" s="107"/>
      <c r="C12" s="65" t="s">
        <v>150</v>
      </c>
      <c r="D12" s="66"/>
      <c r="E12" s="65" t="s">
        <v>137</v>
      </c>
      <c r="F12" s="66">
        <v>479</v>
      </c>
      <c r="G12" s="109">
        <f t="shared" si="1"/>
        <v>343</v>
      </c>
    </row>
    <row r="13" spans="1:12" s="65" customFormat="1" ht="14.1" customHeight="1" x14ac:dyDescent="0.2">
      <c r="A13" s="64" t="str">
        <f t="shared" ref="A13:A26" si="2">IF(F13&gt;0,(ROW()-3)&amp;".","")</f>
        <v/>
      </c>
      <c r="B13" s="107"/>
      <c r="D13" s="66"/>
      <c r="F13" s="66"/>
      <c r="G13" s="109" t="str">
        <f t="shared" ref="G13:G26" si="3">IF(F13&gt;0,(INT(POWER(F13-220,1.4)*0.14354)),"")</f>
        <v/>
      </c>
    </row>
    <row r="14" spans="1:12" s="65" customFormat="1" ht="14.1" customHeight="1" x14ac:dyDescent="0.2">
      <c r="A14" s="64" t="str">
        <f t="shared" si="2"/>
        <v/>
      </c>
      <c r="B14" s="107"/>
      <c r="D14" s="66"/>
      <c r="F14" s="66"/>
      <c r="G14" s="109" t="str">
        <f t="shared" si="3"/>
        <v/>
      </c>
    </row>
    <row r="15" spans="1:12" s="65" customFormat="1" ht="14.1" customHeight="1" x14ac:dyDescent="0.2">
      <c r="A15" s="64" t="str">
        <f t="shared" si="2"/>
        <v/>
      </c>
      <c r="B15" s="107"/>
      <c r="D15" s="66"/>
      <c r="F15" s="66"/>
      <c r="G15" s="109" t="str">
        <f t="shared" si="3"/>
        <v/>
      </c>
    </row>
    <row r="16" spans="1:12" s="65" customFormat="1" ht="14.1" customHeight="1" x14ac:dyDescent="0.2">
      <c r="A16" s="64" t="str">
        <f t="shared" si="2"/>
        <v/>
      </c>
      <c r="B16" s="107"/>
      <c r="D16" s="66"/>
      <c r="F16" s="66"/>
      <c r="G16" s="109" t="str">
        <f t="shared" si="3"/>
        <v/>
      </c>
    </row>
    <row r="17" spans="1:7" s="65" customFormat="1" ht="14.1" customHeight="1" x14ac:dyDescent="0.2">
      <c r="A17" s="64" t="str">
        <f t="shared" si="2"/>
        <v/>
      </c>
      <c r="B17" s="107"/>
      <c r="D17" s="66"/>
      <c r="F17" s="66"/>
      <c r="G17" s="109" t="str">
        <f t="shared" si="3"/>
        <v/>
      </c>
    </row>
    <row r="18" spans="1:7" s="65" customFormat="1" ht="14.1" customHeight="1" x14ac:dyDescent="0.2">
      <c r="A18" s="64" t="str">
        <f t="shared" si="2"/>
        <v/>
      </c>
      <c r="B18" s="107"/>
      <c r="D18" s="66"/>
      <c r="F18" s="66"/>
      <c r="G18" s="109" t="str">
        <f t="shared" si="3"/>
        <v/>
      </c>
    </row>
    <row r="19" spans="1:7" s="65" customFormat="1" ht="14.1" customHeight="1" x14ac:dyDescent="0.2">
      <c r="A19" s="64" t="str">
        <f t="shared" si="2"/>
        <v/>
      </c>
      <c r="B19" s="107"/>
      <c r="D19" s="66"/>
      <c r="F19" s="66"/>
      <c r="G19" s="109" t="str">
        <f t="shared" si="3"/>
        <v/>
      </c>
    </row>
    <row r="20" spans="1:7" s="65" customFormat="1" ht="14.1" customHeight="1" x14ac:dyDescent="0.2">
      <c r="A20" s="64" t="str">
        <f t="shared" si="2"/>
        <v/>
      </c>
      <c r="B20" s="107"/>
      <c r="D20" s="66"/>
      <c r="F20" s="66"/>
      <c r="G20" s="109" t="str">
        <f t="shared" si="3"/>
        <v/>
      </c>
    </row>
    <row r="21" spans="1:7" s="65" customFormat="1" ht="14.1" customHeight="1" x14ac:dyDescent="0.2">
      <c r="A21" s="64" t="str">
        <f t="shared" si="2"/>
        <v/>
      </c>
      <c r="B21" s="107"/>
      <c r="D21" s="66"/>
      <c r="F21" s="66"/>
      <c r="G21" s="109" t="str">
        <f t="shared" si="3"/>
        <v/>
      </c>
    </row>
    <row r="22" spans="1:7" s="65" customFormat="1" ht="14.1" customHeight="1" x14ac:dyDescent="0.2">
      <c r="A22" s="151" t="str">
        <f t="shared" si="2"/>
        <v/>
      </c>
      <c r="B22" s="145"/>
      <c r="C22" s="86"/>
      <c r="D22" s="145"/>
      <c r="E22" s="86"/>
      <c r="F22" s="145"/>
      <c r="G22" s="150" t="str">
        <f t="shared" si="3"/>
        <v/>
      </c>
    </row>
    <row r="23" spans="1:7" s="65" customFormat="1" ht="14.1" customHeight="1" x14ac:dyDescent="0.2">
      <c r="A23" s="64" t="str">
        <f t="shared" si="2"/>
        <v/>
      </c>
      <c r="B23" s="107"/>
      <c r="D23" s="66"/>
      <c r="F23" s="66"/>
      <c r="G23" s="109" t="str">
        <f t="shared" si="3"/>
        <v/>
      </c>
    </row>
    <row r="24" spans="1:7" s="65" customFormat="1" ht="14.1" customHeight="1" x14ac:dyDescent="0.2">
      <c r="A24" s="64" t="str">
        <f t="shared" si="2"/>
        <v/>
      </c>
      <c r="B24" s="107"/>
      <c r="D24" s="66"/>
      <c r="F24" s="66"/>
      <c r="G24" s="109" t="str">
        <f t="shared" si="3"/>
        <v/>
      </c>
    </row>
    <row r="25" spans="1:7" s="65" customFormat="1" ht="14.1" customHeight="1" x14ac:dyDescent="0.2">
      <c r="A25" s="64" t="str">
        <f t="shared" si="2"/>
        <v/>
      </c>
      <c r="B25" s="107"/>
      <c r="D25" s="66"/>
      <c r="F25" s="66"/>
      <c r="G25" s="109" t="str">
        <f t="shared" si="3"/>
        <v/>
      </c>
    </row>
    <row r="26" spans="1:7" s="65" customFormat="1" ht="14.1" customHeight="1" x14ac:dyDescent="0.2">
      <c r="A26" s="64" t="str">
        <f t="shared" si="2"/>
        <v/>
      </c>
      <c r="B26" s="107"/>
      <c r="D26" s="66"/>
      <c r="F26" s="66"/>
      <c r="G26" s="109" t="str">
        <f t="shared" si="3"/>
        <v/>
      </c>
    </row>
    <row r="27" spans="1:7" s="65" customFormat="1" ht="14.1" customHeight="1" x14ac:dyDescent="0.2">
      <c r="A27" s="64" t="e">
        <f>IF(#REF!&gt;0,(ROW()-3)&amp;".","")</f>
        <v>#REF!</v>
      </c>
      <c r="B27" s="107"/>
      <c r="D27" s="66"/>
      <c r="F27" s="66"/>
      <c r="G27" s="109" t="e">
        <f>IF(#REF!&gt;0,(INT(POWER(#REF!-220,1.4)*0.14354)),"")</f>
        <v>#REF!</v>
      </c>
    </row>
    <row r="28" spans="1:7" s="65" customFormat="1" ht="14.1" customHeight="1" x14ac:dyDescent="0.2">
      <c r="A28" s="64" t="str">
        <f t="shared" ref="A28:A37" si="4">IF(F28&gt;0,(ROW()-3)&amp;".","")</f>
        <v/>
      </c>
      <c r="B28" s="107"/>
      <c r="D28" s="66"/>
      <c r="F28" s="66"/>
      <c r="G28" s="109" t="str">
        <f t="shared" ref="G28:G50" si="5">IF(F28&gt;0,(INT(POWER(F28-220,1.4)*0.14354)),"")</f>
        <v/>
      </c>
    </row>
    <row r="29" spans="1:7" s="65" customFormat="1" ht="14.1" customHeight="1" x14ac:dyDescent="0.2">
      <c r="A29" s="64" t="str">
        <f t="shared" si="4"/>
        <v/>
      </c>
      <c r="B29" s="107"/>
      <c r="D29" s="66"/>
      <c r="F29" s="66"/>
      <c r="G29" s="109" t="str">
        <f t="shared" si="5"/>
        <v/>
      </c>
    </row>
    <row r="30" spans="1:7" s="65" customFormat="1" ht="14.1" customHeight="1" x14ac:dyDescent="0.2">
      <c r="A30" s="64" t="str">
        <f t="shared" si="4"/>
        <v/>
      </c>
      <c r="B30" s="107"/>
      <c r="D30" s="66"/>
      <c r="F30" s="66"/>
      <c r="G30" s="109" t="str">
        <f t="shared" si="5"/>
        <v/>
      </c>
    </row>
    <row r="31" spans="1:7" s="65" customFormat="1" ht="14.1" customHeight="1" x14ac:dyDescent="0.2">
      <c r="A31" s="64" t="str">
        <f t="shared" si="4"/>
        <v/>
      </c>
      <c r="B31" s="107"/>
      <c r="D31" s="66"/>
      <c r="F31" s="66"/>
      <c r="G31" s="109" t="str">
        <f t="shared" si="5"/>
        <v/>
      </c>
    </row>
    <row r="32" spans="1:7" s="65" customFormat="1" ht="14.1" customHeight="1" x14ac:dyDescent="0.2">
      <c r="A32" s="64" t="str">
        <f t="shared" si="4"/>
        <v/>
      </c>
      <c r="B32" s="107"/>
      <c r="D32" s="66"/>
      <c r="F32" s="66"/>
      <c r="G32" s="109" t="str">
        <f t="shared" si="5"/>
        <v/>
      </c>
    </row>
    <row r="33" spans="1:7" s="65" customFormat="1" ht="14.1" customHeight="1" x14ac:dyDescent="0.2">
      <c r="A33" s="69" t="str">
        <f t="shared" si="4"/>
        <v/>
      </c>
      <c r="B33" s="108"/>
      <c r="C33" s="70"/>
      <c r="D33" s="71"/>
      <c r="E33" s="70"/>
      <c r="F33" s="71"/>
      <c r="G33" s="109" t="str">
        <f t="shared" si="5"/>
        <v/>
      </c>
    </row>
    <row r="34" spans="1:7" s="65" customFormat="1" ht="14.1" customHeight="1" x14ac:dyDescent="0.2">
      <c r="A34" s="64" t="str">
        <f t="shared" si="4"/>
        <v/>
      </c>
      <c r="B34" s="107"/>
      <c r="D34" s="66"/>
      <c r="F34" s="66"/>
      <c r="G34" s="109" t="str">
        <f t="shared" si="5"/>
        <v/>
      </c>
    </row>
    <row r="35" spans="1:7" s="65" customFormat="1" ht="14.1" customHeight="1" x14ac:dyDescent="0.2">
      <c r="A35" s="64" t="str">
        <f t="shared" si="4"/>
        <v/>
      </c>
      <c r="B35" s="107"/>
      <c r="D35" s="66"/>
      <c r="F35" s="66"/>
      <c r="G35" s="109" t="str">
        <f t="shared" si="5"/>
        <v/>
      </c>
    </row>
    <row r="36" spans="1:7" s="65" customFormat="1" ht="14.1" customHeight="1" x14ac:dyDescent="0.2">
      <c r="A36" s="64" t="str">
        <f t="shared" si="4"/>
        <v/>
      </c>
      <c r="B36" s="107"/>
      <c r="D36" s="66"/>
      <c r="F36" s="66"/>
      <c r="G36" s="109" t="str">
        <f t="shared" si="5"/>
        <v/>
      </c>
    </row>
    <row r="37" spans="1:7" s="65" customFormat="1" ht="14.1" customHeight="1" x14ac:dyDescent="0.2">
      <c r="A37" s="64" t="str">
        <f t="shared" si="4"/>
        <v/>
      </c>
      <c r="B37" s="107"/>
      <c r="D37" s="66"/>
      <c r="F37" s="66"/>
      <c r="G37" s="109" t="str">
        <f t="shared" si="5"/>
        <v/>
      </c>
    </row>
    <row r="38" spans="1:7" s="65" customFormat="1" ht="14.1" customHeight="1" x14ac:dyDescent="0.2">
      <c r="A38" s="64" t="str">
        <f t="shared" ref="A38:A50" si="6">IF(F38&gt;0,(ROW()-3)&amp;".","")</f>
        <v/>
      </c>
      <c r="B38" s="107"/>
      <c r="D38" s="66"/>
      <c r="F38" s="66"/>
      <c r="G38" s="109" t="str">
        <f t="shared" si="5"/>
        <v/>
      </c>
    </row>
    <row r="39" spans="1:7" s="65" customFormat="1" ht="14.1" customHeight="1" x14ac:dyDescent="0.2">
      <c r="A39" s="64" t="str">
        <f t="shared" si="6"/>
        <v/>
      </c>
      <c r="B39" s="107"/>
      <c r="D39" s="66"/>
      <c r="F39" s="66"/>
      <c r="G39" s="109" t="str">
        <f t="shared" si="5"/>
        <v/>
      </c>
    </row>
    <row r="40" spans="1:7" s="65" customFormat="1" ht="14.1" customHeight="1" x14ac:dyDescent="0.2">
      <c r="A40" s="64" t="str">
        <f t="shared" si="6"/>
        <v/>
      </c>
      <c r="B40" s="107"/>
      <c r="D40" s="66"/>
      <c r="F40" s="66"/>
      <c r="G40" s="109" t="str">
        <f t="shared" si="5"/>
        <v/>
      </c>
    </row>
    <row r="41" spans="1:7" s="65" customFormat="1" ht="14.1" customHeight="1" x14ac:dyDescent="0.2">
      <c r="A41" s="64" t="str">
        <f t="shared" si="6"/>
        <v/>
      </c>
      <c r="B41" s="107"/>
      <c r="D41" s="66"/>
      <c r="F41" s="66"/>
      <c r="G41" s="109" t="str">
        <f t="shared" si="5"/>
        <v/>
      </c>
    </row>
    <row r="42" spans="1:7" s="65" customFormat="1" ht="14.1" customHeight="1" x14ac:dyDescent="0.2">
      <c r="A42" s="64" t="str">
        <f t="shared" si="6"/>
        <v/>
      </c>
      <c r="B42" s="107"/>
      <c r="D42" s="66"/>
      <c r="F42" s="66"/>
      <c r="G42" s="109" t="str">
        <f t="shared" si="5"/>
        <v/>
      </c>
    </row>
    <row r="43" spans="1:7" s="65" customFormat="1" ht="14.1" customHeight="1" x14ac:dyDescent="0.2">
      <c r="A43" s="64" t="str">
        <f t="shared" si="6"/>
        <v/>
      </c>
      <c r="B43" s="107"/>
      <c r="D43" s="66"/>
      <c r="F43" s="66"/>
      <c r="G43" s="109" t="str">
        <f t="shared" si="5"/>
        <v/>
      </c>
    </row>
    <row r="44" spans="1:7" s="65" customFormat="1" ht="14.1" customHeight="1" x14ac:dyDescent="0.2">
      <c r="A44" s="64" t="str">
        <f t="shared" si="6"/>
        <v/>
      </c>
      <c r="B44" s="107"/>
      <c r="D44" s="66"/>
      <c r="F44" s="66"/>
      <c r="G44" s="109" t="str">
        <f t="shared" si="5"/>
        <v/>
      </c>
    </row>
    <row r="45" spans="1:7" s="65" customFormat="1" ht="14.1" customHeight="1" x14ac:dyDescent="0.2">
      <c r="A45" s="64" t="str">
        <f t="shared" si="6"/>
        <v/>
      </c>
      <c r="B45" s="107"/>
      <c r="D45" s="66"/>
      <c r="F45" s="66"/>
      <c r="G45" s="109" t="str">
        <f t="shared" si="5"/>
        <v/>
      </c>
    </row>
    <row r="46" spans="1:7" s="65" customFormat="1" ht="14.1" customHeight="1" x14ac:dyDescent="0.2">
      <c r="A46" s="64" t="str">
        <f t="shared" si="6"/>
        <v/>
      </c>
      <c r="B46" s="107"/>
      <c r="D46" s="66"/>
      <c r="F46" s="66"/>
      <c r="G46" s="109" t="str">
        <f t="shared" si="5"/>
        <v/>
      </c>
    </row>
    <row r="47" spans="1:7" s="65" customFormat="1" ht="14.1" customHeight="1" x14ac:dyDescent="0.2">
      <c r="A47" s="64" t="str">
        <f t="shared" si="6"/>
        <v/>
      </c>
      <c r="B47" s="107"/>
      <c r="D47" s="66"/>
      <c r="F47" s="66"/>
      <c r="G47" s="109" t="str">
        <f t="shared" si="5"/>
        <v/>
      </c>
    </row>
    <row r="48" spans="1:7" s="65" customFormat="1" ht="14.1" customHeight="1" x14ac:dyDescent="0.2">
      <c r="A48" s="64" t="str">
        <f t="shared" si="6"/>
        <v/>
      </c>
      <c r="B48" s="107"/>
      <c r="D48" s="66"/>
      <c r="F48" s="66"/>
      <c r="G48" s="109" t="str">
        <f t="shared" si="5"/>
        <v/>
      </c>
    </row>
    <row r="49" spans="1:7" s="65" customFormat="1" ht="14.1" customHeight="1" x14ac:dyDescent="0.2">
      <c r="A49" s="64" t="str">
        <f t="shared" si="6"/>
        <v/>
      </c>
      <c r="B49" s="107"/>
      <c r="D49" s="66"/>
      <c r="F49" s="66"/>
      <c r="G49" s="109" t="str">
        <f t="shared" si="5"/>
        <v/>
      </c>
    </row>
    <row r="50" spans="1:7" s="65" customFormat="1" ht="14.1" customHeight="1" x14ac:dyDescent="0.2">
      <c r="A50" s="69" t="str">
        <f t="shared" si="6"/>
        <v/>
      </c>
      <c r="B50" s="108"/>
      <c r="C50" s="70"/>
      <c r="D50" s="71"/>
      <c r="E50" s="70"/>
      <c r="F50" s="71"/>
      <c r="G50" s="109" t="str">
        <f t="shared" si="5"/>
        <v/>
      </c>
    </row>
  </sheetData>
  <sortState ref="A4:G12">
    <sortCondition descending="1" ref="G12"/>
  </sortState>
  <phoneticPr fontId="0" type="noConversion"/>
  <dataValidations count="2">
    <dataValidation allowBlank="1" showInputMessage="1" showErrorMessage="1" prompt="Buňka obsahuje vzorec, NEPŘEPSAT!" sqref="G4:G50"/>
    <dataValidation allowBlank="1" showInputMessage="1" showErrorMessage="1" prompt="Buňka obsahuje vzorec. Nevyplňovat!" sqref="A4:A50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G47"/>
  <sheetViews>
    <sheetView workbookViewId="0">
      <selection activeCell="D21" sqref="D21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45" customWidth="1"/>
    <col min="5" max="5" width="26.42578125" customWidth="1"/>
    <col min="6" max="6" width="10.5703125" style="45" customWidth="1"/>
    <col min="7" max="7" width="10" style="45" customWidth="1"/>
  </cols>
  <sheetData>
    <row r="2" spans="1:7" s="57" customFormat="1" ht="29.25" customHeight="1" x14ac:dyDescent="0.2">
      <c r="A2" s="52" t="s">
        <v>36</v>
      </c>
      <c r="B2" s="52"/>
      <c r="C2" s="53"/>
      <c r="D2" s="62"/>
      <c r="E2" s="54"/>
      <c r="F2" s="55"/>
      <c r="G2" s="56" t="s">
        <v>126</v>
      </c>
    </row>
    <row r="3" spans="1:7" s="60" customFormat="1" ht="23.25" customHeight="1" thickBot="1" x14ac:dyDescent="0.25">
      <c r="A3" s="58"/>
      <c r="B3" s="105" t="s">
        <v>45</v>
      </c>
      <c r="C3" s="58" t="s">
        <v>30</v>
      </c>
      <c r="D3" s="63" t="s">
        <v>34</v>
      </c>
      <c r="E3" s="58" t="s">
        <v>46</v>
      </c>
      <c r="F3" s="59" t="s">
        <v>31</v>
      </c>
      <c r="G3" s="59" t="s">
        <v>32</v>
      </c>
    </row>
    <row r="4" spans="1:7" s="60" customFormat="1" ht="14.1" customHeight="1" x14ac:dyDescent="0.2">
      <c r="A4" s="64" t="str">
        <f t="shared" ref="A4:A11" si="0">IF(F4&gt;0,(ROW()-3)&amp;".","")</f>
        <v>1.</v>
      </c>
      <c r="B4" s="107"/>
      <c r="C4" s="65" t="s">
        <v>157</v>
      </c>
      <c r="D4" s="66"/>
      <c r="E4" s="65" t="s">
        <v>116</v>
      </c>
      <c r="F4" s="66">
        <v>173</v>
      </c>
      <c r="G4" s="109">
        <f t="shared" ref="G4:G11" si="1">IF(F4&gt;0,(INT(POWER(F4-75,1.42)*0.8465)),"")</f>
        <v>569</v>
      </c>
    </row>
    <row r="5" spans="1:7" s="60" customFormat="1" ht="14.1" customHeight="1" x14ac:dyDescent="0.2">
      <c r="A5" s="64" t="str">
        <f t="shared" si="0"/>
        <v>2.</v>
      </c>
      <c r="B5" s="107"/>
      <c r="C5" s="65" t="s">
        <v>158</v>
      </c>
      <c r="D5" s="66"/>
      <c r="E5" s="65" t="s">
        <v>116</v>
      </c>
      <c r="F5" s="66">
        <v>173</v>
      </c>
      <c r="G5" s="109">
        <f t="shared" si="1"/>
        <v>569</v>
      </c>
    </row>
    <row r="6" spans="1:7" s="60" customFormat="1" ht="14.1" customHeight="1" x14ac:dyDescent="0.2">
      <c r="A6" s="64" t="str">
        <f t="shared" si="0"/>
        <v>3.</v>
      </c>
      <c r="B6" s="107"/>
      <c r="C6" s="65" t="s">
        <v>152</v>
      </c>
      <c r="D6" s="66"/>
      <c r="E6" s="65" t="s">
        <v>116</v>
      </c>
      <c r="F6" s="66">
        <v>168</v>
      </c>
      <c r="G6" s="109">
        <f t="shared" si="1"/>
        <v>528</v>
      </c>
    </row>
    <row r="7" spans="1:7" s="60" customFormat="1" ht="14.1" customHeight="1" x14ac:dyDescent="0.2">
      <c r="A7" s="64" t="str">
        <f t="shared" si="0"/>
        <v>4.</v>
      </c>
      <c r="B7" s="107"/>
      <c r="C7" s="65" t="s">
        <v>155</v>
      </c>
      <c r="D7" s="66"/>
      <c r="E7" s="65" t="s">
        <v>137</v>
      </c>
      <c r="F7" s="66">
        <v>165</v>
      </c>
      <c r="G7" s="109">
        <f t="shared" si="1"/>
        <v>504</v>
      </c>
    </row>
    <row r="8" spans="1:7" s="60" customFormat="1" ht="14.1" customHeight="1" x14ac:dyDescent="0.2">
      <c r="A8" s="64" t="str">
        <f t="shared" si="0"/>
        <v>5.</v>
      </c>
      <c r="B8" s="107"/>
      <c r="C8" s="65" t="s">
        <v>159</v>
      </c>
      <c r="D8" s="66"/>
      <c r="E8" s="65" t="s">
        <v>116</v>
      </c>
      <c r="F8" s="66">
        <v>160</v>
      </c>
      <c r="G8" s="109">
        <f t="shared" si="1"/>
        <v>464</v>
      </c>
    </row>
    <row r="9" spans="1:7" s="60" customFormat="1" ht="14.1" customHeight="1" x14ac:dyDescent="0.2">
      <c r="A9" s="64" t="str">
        <f t="shared" si="0"/>
        <v>6.</v>
      </c>
      <c r="B9" s="107"/>
      <c r="C9" s="65" t="s">
        <v>156</v>
      </c>
      <c r="D9" s="66"/>
      <c r="E9" s="65" t="s">
        <v>137</v>
      </c>
      <c r="F9" s="66">
        <v>140</v>
      </c>
      <c r="G9" s="109">
        <f t="shared" si="1"/>
        <v>317</v>
      </c>
    </row>
    <row r="10" spans="1:7" s="60" customFormat="1" ht="14.1" customHeight="1" x14ac:dyDescent="0.2">
      <c r="A10" s="64" t="str">
        <f t="shared" si="0"/>
        <v>7.</v>
      </c>
      <c r="B10" s="107"/>
      <c r="C10" s="65" t="s">
        <v>140</v>
      </c>
      <c r="D10" s="66"/>
      <c r="E10" s="65" t="s">
        <v>137</v>
      </c>
      <c r="F10" s="66">
        <v>140</v>
      </c>
      <c r="G10" s="109">
        <f t="shared" si="1"/>
        <v>317</v>
      </c>
    </row>
    <row r="11" spans="1:7" s="60" customFormat="1" ht="14.1" customHeight="1" x14ac:dyDescent="0.2">
      <c r="A11" s="151" t="str">
        <f t="shared" si="0"/>
        <v>8.</v>
      </c>
      <c r="B11" s="156"/>
      <c r="C11" s="157" t="s">
        <v>154</v>
      </c>
      <c r="D11" s="156"/>
      <c r="E11" s="157" t="s">
        <v>136</v>
      </c>
      <c r="F11" s="156">
        <v>130</v>
      </c>
      <c r="G11" s="150">
        <f t="shared" si="1"/>
        <v>250</v>
      </c>
    </row>
    <row r="12" spans="1:7" s="60" customFormat="1" ht="14.1" customHeight="1" x14ac:dyDescent="0.2">
      <c r="A12" s="64" t="str">
        <f t="shared" ref="A12:A43" si="2">IF(F12&gt;0,(ROW()-3)&amp;".","")</f>
        <v/>
      </c>
      <c r="B12" s="156"/>
      <c r="C12" s="157"/>
      <c r="D12" s="156"/>
      <c r="E12" s="157"/>
      <c r="F12" s="156"/>
      <c r="G12" s="109"/>
    </row>
    <row r="13" spans="1:7" s="60" customFormat="1" ht="14.1" customHeight="1" x14ac:dyDescent="0.2">
      <c r="A13" s="151" t="str">
        <f t="shared" si="2"/>
        <v/>
      </c>
      <c r="B13" s="156"/>
      <c r="C13" s="157"/>
      <c r="D13" s="156"/>
      <c r="E13" s="157"/>
      <c r="F13" s="156"/>
      <c r="G13" s="150"/>
    </row>
    <row r="14" spans="1:7" s="60" customFormat="1" ht="14.1" customHeight="1" x14ac:dyDescent="0.2">
      <c r="A14" s="64" t="str">
        <f t="shared" si="2"/>
        <v/>
      </c>
      <c r="B14" s="156"/>
      <c r="C14" s="157"/>
      <c r="D14" s="156"/>
      <c r="E14" s="157"/>
      <c r="F14" s="156"/>
      <c r="G14" s="109"/>
    </row>
    <row r="15" spans="1:7" s="60" customFormat="1" ht="14.1" customHeight="1" x14ac:dyDescent="0.2">
      <c r="A15" s="64" t="str">
        <f t="shared" si="2"/>
        <v/>
      </c>
      <c r="B15" s="156"/>
      <c r="C15" s="157"/>
      <c r="D15" s="156"/>
      <c r="E15" s="157"/>
      <c r="F15" s="156"/>
      <c r="G15" s="109"/>
    </row>
    <row r="16" spans="1:7" s="60" customFormat="1" ht="14.1" customHeight="1" x14ac:dyDescent="0.2">
      <c r="A16" s="151" t="str">
        <f t="shared" si="2"/>
        <v/>
      </c>
      <c r="B16" s="156"/>
      <c r="C16" s="157"/>
      <c r="D16" s="156"/>
      <c r="E16" s="157"/>
      <c r="F16" s="156"/>
      <c r="G16" s="150"/>
    </row>
    <row r="17" spans="1:7" s="60" customFormat="1" ht="14.1" customHeight="1" x14ac:dyDescent="0.2">
      <c r="A17" s="64" t="str">
        <f t="shared" si="2"/>
        <v/>
      </c>
      <c r="B17" s="107"/>
      <c r="C17" s="65"/>
      <c r="D17" s="66"/>
      <c r="E17" s="65"/>
      <c r="F17" s="66"/>
      <c r="G17" s="109"/>
    </row>
    <row r="18" spans="1:7" s="60" customFormat="1" ht="14.1" customHeight="1" x14ac:dyDescent="0.2">
      <c r="A18" s="64" t="str">
        <f t="shared" si="2"/>
        <v/>
      </c>
      <c r="B18" s="107"/>
      <c r="C18" s="65"/>
      <c r="D18" s="66"/>
      <c r="E18" s="65"/>
      <c r="F18" s="66"/>
      <c r="G18" s="109"/>
    </row>
    <row r="19" spans="1:7" s="60" customFormat="1" ht="14.1" customHeight="1" x14ac:dyDescent="0.2">
      <c r="A19" s="64" t="str">
        <f t="shared" si="2"/>
        <v/>
      </c>
      <c r="B19" s="107"/>
      <c r="C19" s="65"/>
      <c r="D19" s="66"/>
      <c r="E19" s="65"/>
      <c r="F19" s="66"/>
      <c r="G19" s="109"/>
    </row>
    <row r="20" spans="1:7" s="60" customFormat="1" ht="14.1" customHeight="1" x14ac:dyDescent="0.2">
      <c r="A20" s="64" t="str">
        <f t="shared" si="2"/>
        <v/>
      </c>
      <c r="B20" s="107"/>
      <c r="C20" s="65"/>
      <c r="D20" s="66"/>
      <c r="E20" s="65"/>
      <c r="F20" s="66"/>
      <c r="G20" s="109"/>
    </row>
    <row r="21" spans="1:7" s="60" customFormat="1" ht="14.1" customHeight="1" x14ac:dyDescent="0.2">
      <c r="A21" s="64" t="str">
        <f t="shared" si="2"/>
        <v/>
      </c>
      <c r="B21" s="107"/>
      <c r="C21" s="65"/>
      <c r="D21" s="66"/>
      <c r="E21" s="65"/>
      <c r="F21" s="66"/>
      <c r="G21" s="109"/>
    </row>
    <row r="22" spans="1:7" s="60" customFormat="1" ht="14.1" customHeight="1" x14ac:dyDescent="0.2">
      <c r="A22" s="64" t="str">
        <f t="shared" si="2"/>
        <v/>
      </c>
      <c r="B22" s="107"/>
      <c r="C22" s="65"/>
      <c r="D22" s="66"/>
      <c r="E22" s="65"/>
      <c r="F22" s="66"/>
      <c r="G22" s="109"/>
    </row>
    <row r="23" spans="1:7" s="60" customFormat="1" ht="14.1" customHeight="1" x14ac:dyDescent="0.2">
      <c r="A23" s="64" t="str">
        <f t="shared" si="2"/>
        <v/>
      </c>
      <c r="B23" s="107"/>
      <c r="C23" s="65"/>
      <c r="D23" s="66"/>
      <c r="E23" s="65"/>
      <c r="F23" s="66"/>
      <c r="G23" s="109"/>
    </row>
    <row r="24" spans="1:7" ht="15" x14ac:dyDescent="0.2">
      <c r="A24" s="64" t="str">
        <f t="shared" si="2"/>
        <v/>
      </c>
      <c r="B24" s="107"/>
      <c r="C24" s="60"/>
      <c r="D24" s="60"/>
      <c r="E24" s="60"/>
      <c r="F24" s="66"/>
      <c r="G24" s="109" t="str">
        <f t="shared" ref="G24:G43" si="3">IF(F24&gt;0,(INT(POWER(F24-75,1.42)*0.8465)),"")</f>
        <v/>
      </c>
    </row>
    <row r="25" spans="1:7" ht="15" x14ac:dyDescent="0.2">
      <c r="A25" s="64" t="str">
        <f t="shared" si="2"/>
        <v/>
      </c>
      <c r="B25" s="107"/>
      <c r="C25" s="60"/>
      <c r="D25" s="60"/>
      <c r="E25" s="60"/>
      <c r="F25" s="66"/>
      <c r="G25" s="109" t="str">
        <f t="shared" si="3"/>
        <v/>
      </c>
    </row>
    <row r="26" spans="1:7" x14ac:dyDescent="0.2">
      <c r="A26" s="69" t="str">
        <f t="shared" si="2"/>
        <v/>
      </c>
      <c r="B26" s="108"/>
      <c r="C26" s="70"/>
      <c r="D26" s="71"/>
      <c r="E26" s="70"/>
      <c r="F26" s="71"/>
      <c r="G26" s="110" t="str">
        <f t="shared" si="3"/>
        <v/>
      </c>
    </row>
    <row r="27" spans="1:7" x14ac:dyDescent="0.2">
      <c r="A27" s="64" t="str">
        <f t="shared" si="2"/>
        <v/>
      </c>
      <c r="B27" s="107"/>
      <c r="C27" s="65"/>
      <c r="D27" s="66"/>
      <c r="E27" s="65"/>
      <c r="F27" s="66"/>
      <c r="G27" s="109" t="str">
        <f t="shared" si="3"/>
        <v/>
      </c>
    </row>
    <row r="28" spans="1:7" s="60" customFormat="1" ht="14.1" customHeight="1" x14ac:dyDescent="0.2">
      <c r="A28" s="64" t="str">
        <f t="shared" si="2"/>
        <v/>
      </c>
      <c r="B28" s="107"/>
      <c r="C28" s="65"/>
      <c r="D28" s="66"/>
      <c r="E28" s="65"/>
      <c r="F28" s="66"/>
      <c r="G28" s="109" t="str">
        <f t="shared" si="3"/>
        <v/>
      </c>
    </row>
    <row r="29" spans="1:7" s="60" customFormat="1" ht="14.1" customHeight="1" x14ac:dyDescent="0.2">
      <c r="A29" s="64" t="str">
        <f t="shared" si="2"/>
        <v/>
      </c>
      <c r="B29" s="107"/>
      <c r="C29" s="65"/>
      <c r="D29" s="66"/>
      <c r="E29" s="65"/>
      <c r="F29" s="66"/>
      <c r="G29" s="109" t="str">
        <f t="shared" si="3"/>
        <v/>
      </c>
    </row>
    <row r="30" spans="1:7" s="60" customFormat="1" ht="14.1" customHeight="1" x14ac:dyDescent="0.2">
      <c r="A30" s="64" t="str">
        <f t="shared" si="2"/>
        <v/>
      </c>
      <c r="B30" s="107"/>
      <c r="C30" s="65"/>
      <c r="D30" s="66"/>
      <c r="E30" s="65"/>
      <c r="F30" s="66"/>
      <c r="G30" s="109" t="str">
        <f t="shared" si="3"/>
        <v/>
      </c>
    </row>
    <row r="31" spans="1:7" s="60" customFormat="1" ht="14.1" customHeight="1" x14ac:dyDescent="0.2">
      <c r="A31" s="64" t="str">
        <f t="shared" si="2"/>
        <v/>
      </c>
      <c r="B31" s="107"/>
      <c r="C31" s="65"/>
      <c r="D31" s="66"/>
      <c r="E31" s="65"/>
      <c r="F31" s="66"/>
      <c r="G31" s="109" t="str">
        <f t="shared" si="3"/>
        <v/>
      </c>
    </row>
    <row r="32" spans="1:7" s="60" customFormat="1" ht="14.1" customHeight="1" x14ac:dyDescent="0.2">
      <c r="A32" s="64" t="str">
        <f t="shared" si="2"/>
        <v/>
      </c>
      <c r="B32" s="107"/>
      <c r="C32" s="65"/>
      <c r="D32" s="66"/>
      <c r="E32" s="65"/>
      <c r="F32" s="66"/>
      <c r="G32" s="109" t="str">
        <f t="shared" si="3"/>
        <v/>
      </c>
    </row>
    <row r="33" spans="1:7" s="60" customFormat="1" ht="14.1" customHeight="1" x14ac:dyDescent="0.2">
      <c r="A33" s="64" t="str">
        <f t="shared" si="2"/>
        <v/>
      </c>
      <c r="B33" s="107"/>
      <c r="C33" s="65"/>
      <c r="D33" s="66"/>
      <c r="E33" s="65"/>
      <c r="F33" s="66"/>
      <c r="G33" s="109" t="str">
        <f t="shared" si="3"/>
        <v/>
      </c>
    </row>
    <row r="34" spans="1:7" s="60" customFormat="1" ht="14.1" customHeight="1" x14ac:dyDescent="0.2">
      <c r="A34" s="64" t="str">
        <f t="shared" si="2"/>
        <v/>
      </c>
      <c r="B34" s="107"/>
      <c r="C34" s="65"/>
      <c r="D34" s="66"/>
      <c r="E34" s="65"/>
      <c r="F34" s="66"/>
      <c r="G34" s="109" t="str">
        <f t="shared" si="3"/>
        <v/>
      </c>
    </row>
    <row r="35" spans="1:7" s="60" customFormat="1" ht="14.1" customHeight="1" x14ac:dyDescent="0.2">
      <c r="A35" s="64" t="str">
        <f t="shared" si="2"/>
        <v/>
      </c>
      <c r="B35" s="107"/>
      <c r="C35" s="65"/>
      <c r="D35" s="66"/>
      <c r="E35" s="65"/>
      <c r="F35" s="66"/>
      <c r="G35" s="109" t="str">
        <f t="shared" si="3"/>
        <v/>
      </c>
    </row>
    <row r="36" spans="1:7" s="60" customFormat="1" ht="14.1" customHeight="1" x14ac:dyDescent="0.2">
      <c r="A36" s="64" t="str">
        <f t="shared" si="2"/>
        <v/>
      </c>
      <c r="B36" s="107"/>
      <c r="C36" s="65"/>
      <c r="D36" s="66"/>
      <c r="E36" s="65"/>
      <c r="F36" s="66"/>
      <c r="G36" s="109" t="str">
        <f t="shared" si="3"/>
        <v/>
      </c>
    </row>
    <row r="37" spans="1:7" s="60" customFormat="1" ht="14.1" customHeight="1" x14ac:dyDescent="0.2">
      <c r="A37" s="64" t="str">
        <f t="shared" si="2"/>
        <v/>
      </c>
      <c r="B37" s="107"/>
      <c r="C37" s="65"/>
      <c r="D37" s="66"/>
      <c r="E37" s="65"/>
      <c r="F37" s="66"/>
      <c r="G37" s="109" t="str">
        <f t="shared" si="3"/>
        <v/>
      </c>
    </row>
    <row r="38" spans="1:7" s="60" customFormat="1" ht="14.1" customHeight="1" x14ac:dyDescent="0.2">
      <c r="A38" s="64" t="str">
        <f t="shared" si="2"/>
        <v/>
      </c>
      <c r="B38" s="107"/>
      <c r="C38" s="65"/>
      <c r="D38" s="66"/>
      <c r="E38" s="65"/>
      <c r="F38" s="66"/>
      <c r="G38" s="109" t="str">
        <f t="shared" si="3"/>
        <v/>
      </c>
    </row>
    <row r="39" spans="1:7" s="60" customFormat="1" ht="14.1" customHeight="1" x14ac:dyDescent="0.2">
      <c r="A39" s="64" t="str">
        <f t="shared" si="2"/>
        <v/>
      </c>
      <c r="B39" s="107"/>
      <c r="C39" s="65"/>
      <c r="D39" s="66"/>
      <c r="E39" s="65"/>
      <c r="F39" s="66"/>
      <c r="G39" s="109" t="str">
        <f t="shared" si="3"/>
        <v/>
      </c>
    </row>
    <row r="40" spans="1:7" s="60" customFormat="1" ht="14.1" customHeight="1" x14ac:dyDescent="0.2">
      <c r="A40" s="64" t="str">
        <f t="shared" si="2"/>
        <v/>
      </c>
      <c r="B40" s="107"/>
      <c r="C40" s="65"/>
      <c r="D40" s="66"/>
      <c r="E40" s="65"/>
      <c r="F40" s="66"/>
      <c r="G40" s="109" t="str">
        <f t="shared" si="3"/>
        <v/>
      </c>
    </row>
    <row r="41" spans="1:7" s="60" customFormat="1" ht="14.1" customHeight="1" x14ac:dyDescent="0.2">
      <c r="A41" s="64" t="str">
        <f t="shared" si="2"/>
        <v/>
      </c>
      <c r="B41" s="107"/>
      <c r="C41" s="65"/>
      <c r="D41" s="66"/>
      <c r="E41" s="65"/>
      <c r="F41" s="66"/>
      <c r="G41" s="109" t="str">
        <f t="shared" si="3"/>
        <v/>
      </c>
    </row>
    <row r="42" spans="1:7" s="60" customFormat="1" ht="14.1" customHeight="1" x14ac:dyDescent="0.2">
      <c r="A42" s="64" t="str">
        <f t="shared" si="2"/>
        <v/>
      </c>
      <c r="B42" s="107"/>
      <c r="C42" s="65"/>
      <c r="D42" s="66"/>
      <c r="E42" s="65"/>
      <c r="F42" s="66"/>
      <c r="G42" s="109" t="str">
        <f t="shared" si="3"/>
        <v/>
      </c>
    </row>
    <row r="43" spans="1:7" s="60" customFormat="1" ht="14.1" customHeight="1" thickBot="1" x14ac:dyDescent="0.25">
      <c r="A43" s="73" t="str">
        <f t="shared" si="2"/>
        <v/>
      </c>
      <c r="B43" s="111"/>
      <c r="C43" s="74"/>
      <c r="D43" s="75"/>
      <c r="E43" s="74"/>
      <c r="F43" s="75"/>
      <c r="G43" s="112" t="str">
        <f t="shared" si="3"/>
        <v/>
      </c>
    </row>
    <row r="44" spans="1:7" s="60" customFormat="1" ht="14.1" customHeight="1" x14ac:dyDescent="0.2"/>
    <row r="45" spans="1:7" s="60" customFormat="1" ht="14.1" customHeight="1" x14ac:dyDescent="0.2"/>
    <row r="46" spans="1:7" s="60" customFormat="1" ht="14.1" customHeight="1" x14ac:dyDescent="0.2"/>
    <row r="47" spans="1:7" s="60" customFormat="1" ht="14.1" customHeight="1" x14ac:dyDescent="0.2"/>
  </sheetData>
  <sortState ref="A4:G11">
    <sortCondition descending="1" ref="G11"/>
  </sortState>
  <dataValidations count="2">
    <dataValidation allowBlank="1" showInputMessage="1" showErrorMessage="1" prompt="Buňka obsahuje vzorec. Nevyplňovat!" sqref="A4:A43"/>
    <dataValidation allowBlank="1" showInputMessage="1" showErrorMessage="1" prompt="Buňka obsahuje vzorec, NEPŘEPSAT!" sqref="G4:G43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48"/>
  <sheetViews>
    <sheetView workbookViewId="0">
      <selection activeCell="B4" sqref="B4:F11"/>
    </sheetView>
  </sheetViews>
  <sheetFormatPr defaultRowHeight="12.75" x14ac:dyDescent="0.2"/>
  <cols>
    <col min="1" max="2" width="5.28515625" customWidth="1"/>
    <col min="3" max="3" width="26.42578125" customWidth="1"/>
    <col min="4" max="4" width="7.28515625" style="45" customWidth="1"/>
    <col min="5" max="5" width="26.42578125" customWidth="1"/>
    <col min="6" max="6" width="9.28515625" style="91" customWidth="1"/>
    <col min="7" max="7" width="9.140625" style="45" customWidth="1"/>
  </cols>
  <sheetData>
    <row r="2" spans="1:12" s="57" customFormat="1" ht="29.25" customHeight="1" x14ac:dyDescent="0.2">
      <c r="A2" s="52" t="s">
        <v>36</v>
      </c>
      <c r="B2" s="52"/>
      <c r="C2" s="53"/>
      <c r="D2" s="62"/>
      <c r="E2" s="54"/>
      <c r="F2" s="89"/>
      <c r="G2" s="56" t="s">
        <v>39</v>
      </c>
    </row>
    <row r="3" spans="1:12" s="60" customFormat="1" ht="23.25" customHeight="1" thickBot="1" x14ac:dyDescent="0.25">
      <c r="A3" s="58"/>
      <c r="B3" s="105" t="s">
        <v>45</v>
      </c>
      <c r="C3" s="58" t="s">
        <v>30</v>
      </c>
      <c r="D3" s="63" t="s">
        <v>34</v>
      </c>
      <c r="E3" s="58" t="s">
        <v>46</v>
      </c>
      <c r="F3" s="90" t="s">
        <v>31</v>
      </c>
      <c r="G3" s="59" t="s">
        <v>32</v>
      </c>
    </row>
    <row r="4" spans="1:12" s="60" customFormat="1" ht="14.1" customHeight="1" x14ac:dyDescent="0.2">
      <c r="A4" s="64" t="str">
        <f t="shared" ref="A4:A11" si="0">IF(F4&gt;0,(ROW()-3)&amp;".","")</f>
        <v>1.</v>
      </c>
      <c r="B4" s="156"/>
      <c r="C4" s="157" t="s">
        <v>138</v>
      </c>
      <c r="D4" s="156"/>
      <c r="E4" s="157" t="s">
        <v>136</v>
      </c>
      <c r="F4" s="159">
        <v>13</v>
      </c>
      <c r="G4" s="109">
        <f t="shared" ref="G4:G11" si="1">IF(F4&gt;0,(INT(POWER(F4-1.5,1.05)*51.39)),"")</f>
        <v>667</v>
      </c>
      <c r="H4" s="114" t="s">
        <v>47</v>
      </c>
      <c r="I4" s="114"/>
      <c r="J4" s="114"/>
      <c r="K4" s="114"/>
      <c r="L4" s="114"/>
    </row>
    <row r="5" spans="1:12" s="60" customFormat="1" ht="14.1" customHeight="1" x14ac:dyDescent="0.2">
      <c r="A5" s="151" t="str">
        <f t="shared" si="0"/>
        <v>2.</v>
      </c>
      <c r="B5" s="156"/>
      <c r="C5" s="157" t="s">
        <v>139</v>
      </c>
      <c r="D5" s="156"/>
      <c r="E5" s="157" t="s">
        <v>136</v>
      </c>
      <c r="F5" s="159">
        <v>12.13</v>
      </c>
      <c r="G5" s="150">
        <f t="shared" si="1"/>
        <v>614</v>
      </c>
      <c r="H5" s="86" t="s">
        <v>44</v>
      </c>
      <c r="I5" s="86"/>
      <c r="J5" s="86"/>
      <c r="K5" s="86"/>
      <c r="L5" s="115"/>
    </row>
    <row r="6" spans="1:12" s="60" customFormat="1" ht="14.1" customHeight="1" x14ac:dyDescent="0.2">
      <c r="A6" s="64" t="str">
        <f t="shared" si="0"/>
        <v>3.</v>
      </c>
      <c r="B6" s="156"/>
      <c r="C6" s="157" t="s">
        <v>144</v>
      </c>
      <c r="D6" s="156"/>
      <c r="E6" s="157" t="s">
        <v>116</v>
      </c>
      <c r="F6" s="159">
        <v>11.66</v>
      </c>
      <c r="G6" s="109">
        <f t="shared" si="1"/>
        <v>586</v>
      </c>
      <c r="H6" s="116" t="s">
        <v>49</v>
      </c>
      <c r="I6" s="116"/>
      <c r="J6" s="116"/>
      <c r="K6" s="116"/>
      <c r="L6" s="115"/>
    </row>
    <row r="7" spans="1:12" s="60" customFormat="1" ht="14.1" customHeight="1" x14ac:dyDescent="0.2">
      <c r="A7" s="64" t="str">
        <f t="shared" si="0"/>
        <v>4.</v>
      </c>
      <c r="B7" s="156"/>
      <c r="C7" s="157" t="s">
        <v>141</v>
      </c>
      <c r="D7" s="156"/>
      <c r="E7" s="157" t="s">
        <v>137</v>
      </c>
      <c r="F7" s="159">
        <v>11.47</v>
      </c>
      <c r="G7" s="109">
        <f t="shared" si="1"/>
        <v>574</v>
      </c>
      <c r="H7" s="86" t="s">
        <v>35</v>
      </c>
      <c r="I7" s="86"/>
      <c r="J7" s="86"/>
      <c r="K7" s="86"/>
      <c r="L7" s="115"/>
    </row>
    <row r="8" spans="1:12" s="60" customFormat="1" ht="14.1" customHeight="1" x14ac:dyDescent="0.2">
      <c r="A8" s="64" t="str">
        <f t="shared" si="0"/>
        <v>5.</v>
      </c>
      <c r="B8" s="156"/>
      <c r="C8" s="157" t="s">
        <v>140</v>
      </c>
      <c r="D8" s="156"/>
      <c r="E8" s="157" t="s">
        <v>137</v>
      </c>
      <c r="F8" s="159">
        <v>11.25</v>
      </c>
      <c r="G8" s="109">
        <f t="shared" si="1"/>
        <v>561</v>
      </c>
    </row>
    <row r="9" spans="1:12" s="60" customFormat="1" ht="14.1" customHeight="1" x14ac:dyDescent="0.2">
      <c r="A9" s="64" t="str">
        <f t="shared" si="0"/>
        <v>6.</v>
      </c>
      <c r="B9" s="156"/>
      <c r="C9" s="157" t="s">
        <v>143</v>
      </c>
      <c r="D9" s="156"/>
      <c r="E9" s="157" t="s">
        <v>116</v>
      </c>
      <c r="F9" s="159">
        <v>10.25</v>
      </c>
      <c r="G9" s="109">
        <f t="shared" si="1"/>
        <v>501</v>
      </c>
    </row>
    <row r="10" spans="1:12" s="60" customFormat="1" ht="14.1" customHeight="1" x14ac:dyDescent="0.2">
      <c r="A10" s="151" t="str">
        <f t="shared" si="0"/>
        <v>7.</v>
      </c>
      <c r="B10" s="156"/>
      <c r="C10" s="157" t="s">
        <v>145</v>
      </c>
      <c r="D10" s="156"/>
      <c r="E10" s="157" t="s">
        <v>116</v>
      </c>
      <c r="F10" s="159">
        <v>9.34</v>
      </c>
      <c r="G10" s="150">
        <f t="shared" si="1"/>
        <v>446</v>
      </c>
    </row>
    <row r="11" spans="1:12" s="60" customFormat="1" ht="14.1" customHeight="1" x14ac:dyDescent="0.2">
      <c r="A11" s="64" t="str">
        <f t="shared" si="0"/>
        <v>8.</v>
      </c>
      <c r="B11" s="156"/>
      <c r="C11" s="157" t="s">
        <v>142</v>
      </c>
      <c r="D11" s="156"/>
      <c r="E11" s="157" t="s">
        <v>137</v>
      </c>
      <c r="F11" s="159">
        <v>9.32</v>
      </c>
      <c r="G11" s="109">
        <f t="shared" si="1"/>
        <v>445</v>
      </c>
    </row>
    <row r="12" spans="1:12" s="60" customFormat="1" ht="14.1" customHeight="1" x14ac:dyDescent="0.2">
      <c r="A12" s="64" t="str">
        <f t="shared" ref="A12:A31" si="2">IF(F12&gt;0,(ROW()-3)&amp;".","")</f>
        <v/>
      </c>
      <c r="B12" s="107"/>
      <c r="C12" s="65"/>
      <c r="D12" s="66"/>
      <c r="E12" s="65"/>
      <c r="F12" s="92"/>
      <c r="G12" s="109" t="str">
        <f t="shared" ref="G12:G26" si="3">IF(F12&gt;0,(INT(POWER(F12-1.5,1.05)*51.39)),"")</f>
        <v/>
      </c>
    </row>
    <row r="13" spans="1:12" s="60" customFormat="1" ht="14.1" customHeight="1" x14ac:dyDescent="0.2">
      <c r="A13" s="64" t="str">
        <f t="shared" si="2"/>
        <v/>
      </c>
      <c r="B13" s="107"/>
      <c r="C13" s="65"/>
      <c r="D13" s="66"/>
      <c r="E13" s="65"/>
      <c r="F13" s="92"/>
      <c r="G13" s="109" t="str">
        <f t="shared" si="3"/>
        <v/>
      </c>
    </row>
    <row r="14" spans="1:12" s="60" customFormat="1" ht="14.1" customHeight="1" x14ac:dyDescent="0.2">
      <c r="A14" s="64" t="str">
        <f t="shared" si="2"/>
        <v/>
      </c>
      <c r="B14" s="107"/>
      <c r="C14" s="65"/>
      <c r="D14" s="66"/>
      <c r="E14" s="65"/>
      <c r="F14" s="92"/>
      <c r="G14" s="109" t="str">
        <f t="shared" si="3"/>
        <v/>
      </c>
    </row>
    <row r="15" spans="1:12" s="60" customFormat="1" ht="14.1" customHeight="1" x14ac:dyDescent="0.2">
      <c r="A15" s="64" t="str">
        <f t="shared" si="2"/>
        <v/>
      </c>
      <c r="B15" s="107"/>
      <c r="C15" s="65"/>
      <c r="D15" s="66"/>
      <c r="E15" s="65"/>
      <c r="F15" s="92"/>
      <c r="G15" s="109" t="str">
        <f t="shared" si="3"/>
        <v/>
      </c>
    </row>
    <row r="16" spans="1:12" s="60" customFormat="1" ht="14.1" customHeight="1" x14ac:dyDescent="0.2">
      <c r="A16" s="64" t="str">
        <f t="shared" si="2"/>
        <v/>
      </c>
      <c r="B16" s="107"/>
      <c r="C16" s="65"/>
      <c r="D16" s="66"/>
      <c r="E16" s="65"/>
      <c r="F16" s="92"/>
      <c r="G16" s="109" t="str">
        <f t="shared" si="3"/>
        <v/>
      </c>
    </row>
    <row r="17" spans="1:7" s="60" customFormat="1" ht="14.1" customHeight="1" x14ac:dyDescent="0.2">
      <c r="A17" s="64" t="str">
        <f t="shared" si="2"/>
        <v/>
      </c>
      <c r="B17" s="107"/>
      <c r="C17" s="65"/>
      <c r="D17" s="66"/>
      <c r="E17" s="65"/>
      <c r="F17" s="92"/>
      <c r="G17" s="109" t="str">
        <f t="shared" si="3"/>
        <v/>
      </c>
    </row>
    <row r="18" spans="1:7" s="60" customFormat="1" ht="14.1" customHeight="1" x14ac:dyDescent="0.2">
      <c r="A18" s="64" t="str">
        <f t="shared" si="2"/>
        <v/>
      </c>
      <c r="B18" s="107"/>
      <c r="C18" s="65"/>
      <c r="D18" s="66"/>
      <c r="E18" s="65"/>
      <c r="F18" s="92"/>
      <c r="G18" s="109" t="str">
        <f t="shared" si="3"/>
        <v/>
      </c>
    </row>
    <row r="19" spans="1:7" s="60" customFormat="1" ht="14.1" customHeight="1" x14ac:dyDescent="0.2">
      <c r="A19" s="64" t="str">
        <f t="shared" si="2"/>
        <v/>
      </c>
      <c r="B19" s="107"/>
      <c r="C19" s="65"/>
      <c r="D19" s="66"/>
      <c r="E19" s="65"/>
      <c r="F19" s="92"/>
      <c r="G19" s="109" t="str">
        <f t="shared" si="3"/>
        <v/>
      </c>
    </row>
    <row r="20" spans="1:7" s="60" customFormat="1" ht="14.1" customHeight="1" x14ac:dyDescent="0.2">
      <c r="A20" s="64" t="str">
        <f t="shared" si="2"/>
        <v/>
      </c>
      <c r="B20" s="107"/>
      <c r="C20" s="65"/>
      <c r="D20" s="66"/>
      <c r="E20" s="65"/>
      <c r="F20" s="92"/>
      <c r="G20" s="109" t="str">
        <f t="shared" si="3"/>
        <v/>
      </c>
    </row>
    <row r="21" spans="1:7" s="60" customFormat="1" ht="14.1" customHeight="1" x14ac:dyDescent="0.2">
      <c r="A21" s="151" t="str">
        <f t="shared" si="2"/>
        <v/>
      </c>
      <c r="B21" s="145"/>
      <c r="C21" s="86"/>
      <c r="D21" s="145"/>
      <c r="E21" s="86"/>
      <c r="F21" s="146"/>
      <c r="G21" s="150" t="str">
        <f t="shared" si="3"/>
        <v/>
      </c>
    </row>
    <row r="22" spans="1:7" s="60" customFormat="1" ht="14.1" customHeight="1" x14ac:dyDescent="0.2">
      <c r="A22" s="64" t="str">
        <f t="shared" si="2"/>
        <v/>
      </c>
      <c r="B22" s="107"/>
      <c r="C22" s="65"/>
      <c r="D22" s="66"/>
      <c r="E22" s="65"/>
      <c r="F22" s="92"/>
      <c r="G22" s="109" t="str">
        <f t="shared" si="3"/>
        <v/>
      </c>
    </row>
    <row r="23" spans="1:7" s="60" customFormat="1" ht="14.1" customHeight="1" x14ac:dyDescent="0.2">
      <c r="A23" s="64" t="str">
        <f t="shared" si="2"/>
        <v/>
      </c>
      <c r="B23" s="107"/>
      <c r="C23" s="65"/>
      <c r="D23" s="66"/>
      <c r="E23" s="65"/>
      <c r="F23" s="92"/>
      <c r="G23" s="109" t="str">
        <f t="shared" si="3"/>
        <v/>
      </c>
    </row>
    <row r="24" spans="1:7" s="60" customFormat="1" ht="14.1" customHeight="1" x14ac:dyDescent="0.2">
      <c r="A24" s="64" t="str">
        <f t="shared" si="2"/>
        <v/>
      </c>
      <c r="B24" s="107"/>
      <c r="C24" s="65"/>
      <c r="D24" s="66"/>
      <c r="E24" s="65"/>
      <c r="F24" s="92"/>
      <c r="G24" s="109" t="str">
        <f t="shared" si="3"/>
        <v/>
      </c>
    </row>
    <row r="25" spans="1:7" s="60" customFormat="1" ht="14.1" customHeight="1" x14ac:dyDescent="0.2">
      <c r="A25" s="64" t="str">
        <f t="shared" si="2"/>
        <v/>
      </c>
      <c r="B25" s="107"/>
      <c r="C25" s="65"/>
      <c r="D25" s="66"/>
      <c r="E25" s="65"/>
      <c r="F25" s="92"/>
      <c r="G25" s="109" t="str">
        <f t="shared" si="3"/>
        <v/>
      </c>
    </row>
    <row r="26" spans="1:7" s="60" customFormat="1" ht="14.1" customHeight="1" x14ac:dyDescent="0.2">
      <c r="A26" s="64" t="str">
        <f t="shared" si="2"/>
        <v/>
      </c>
      <c r="B26" s="107"/>
      <c r="C26" s="65"/>
      <c r="D26" s="66"/>
      <c r="E26" s="65"/>
      <c r="F26" s="92"/>
      <c r="G26" s="109" t="str">
        <f t="shared" si="3"/>
        <v/>
      </c>
    </row>
    <row r="27" spans="1:7" s="60" customFormat="1" ht="14.1" customHeight="1" x14ac:dyDescent="0.2">
      <c r="A27" s="64" t="str">
        <f t="shared" si="2"/>
        <v/>
      </c>
      <c r="B27" s="107"/>
      <c r="C27" s="65"/>
      <c r="D27" s="66"/>
      <c r="E27" s="65"/>
      <c r="F27" s="92"/>
      <c r="G27" s="109" t="str">
        <f t="shared" ref="G27:G48" si="4">IF(F27&gt;0,(INT(POWER(F27-1.5,1.05)*51.39)),"")</f>
        <v/>
      </c>
    </row>
    <row r="28" spans="1:7" s="60" customFormat="1" ht="14.1" customHeight="1" x14ac:dyDescent="0.2">
      <c r="A28" s="64" t="str">
        <f t="shared" si="2"/>
        <v/>
      </c>
      <c r="B28" s="107"/>
      <c r="C28" s="65"/>
      <c r="D28" s="66"/>
      <c r="E28" s="65"/>
      <c r="F28" s="92"/>
      <c r="G28" s="109" t="str">
        <f t="shared" si="4"/>
        <v/>
      </c>
    </row>
    <row r="29" spans="1:7" s="60" customFormat="1" ht="14.1" customHeight="1" x14ac:dyDescent="0.2">
      <c r="A29" s="64" t="str">
        <f t="shared" si="2"/>
        <v/>
      </c>
      <c r="B29" s="107"/>
      <c r="C29" s="65"/>
      <c r="D29" s="66"/>
      <c r="E29" s="65"/>
      <c r="F29" s="92"/>
      <c r="G29" s="109" t="str">
        <f t="shared" si="4"/>
        <v/>
      </c>
    </row>
    <row r="30" spans="1:7" s="60" customFormat="1" ht="14.1" customHeight="1" x14ac:dyDescent="0.2">
      <c r="A30" s="64" t="str">
        <f t="shared" si="2"/>
        <v/>
      </c>
      <c r="B30" s="107"/>
      <c r="C30" s="65"/>
      <c r="D30" s="66"/>
      <c r="E30" s="65"/>
      <c r="F30" s="92"/>
      <c r="G30" s="109" t="str">
        <f t="shared" si="4"/>
        <v/>
      </c>
    </row>
    <row r="31" spans="1:7" s="60" customFormat="1" ht="14.1" customHeight="1" x14ac:dyDescent="0.2">
      <c r="A31" s="69" t="str">
        <f t="shared" si="2"/>
        <v/>
      </c>
      <c r="B31" s="108"/>
      <c r="C31" s="70"/>
      <c r="D31" s="71"/>
      <c r="E31" s="70"/>
      <c r="F31" s="93"/>
      <c r="G31" s="110" t="str">
        <f t="shared" si="4"/>
        <v/>
      </c>
    </row>
    <row r="32" spans="1:7" s="60" customFormat="1" ht="14.1" customHeight="1" x14ac:dyDescent="0.2">
      <c r="A32" s="64" t="str">
        <f t="shared" ref="A32:A48" si="5">IF(F32&gt;0,(ROW()-3)&amp;".","")</f>
        <v/>
      </c>
      <c r="B32" s="107"/>
      <c r="C32" s="65"/>
      <c r="D32" s="66"/>
      <c r="E32" s="65"/>
      <c r="F32" s="92"/>
      <c r="G32" s="109" t="str">
        <f t="shared" si="4"/>
        <v/>
      </c>
    </row>
    <row r="33" spans="1:7" s="60" customFormat="1" ht="14.1" customHeight="1" x14ac:dyDescent="0.2">
      <c r="A33" s="64" t="str">
        <f t="shared" si="5"/>
        <v/>
      </c>
      <c r="B33" s="107"/>
      <c r="C33" s="65"/>
      <c r="D33" s="66"/>
      <c r="E33" s="65"/>
      <c r="F33" s="92"/>
      <c r="G33" s="109" t="str">
        <f t="shared" si="4"/>
        <v/>
      </c>
    </row>
    <row r="34" spans="1:7" s="60" customFormat="1" ht="14.1" customHeight="1" x14ac:dyDescent="0.2">
      <c r="A34" s="64" t="str">
        <f t="shared" si="5"/>
        <v/>
      </c>
      <c r="B34" s="107"/>
      <c r="C34" s="65"/>
      <c r="D34" s="66"/>
      <c r="E34" s="65"/>
      <c r="F34" s="92"/>
      <c r="G34" s="109" t="str">
        <f t="shared" si="4"/>
        <v/>
      </c>
    </row>
    <row r="35" spans="1:7" s="60" customFormat="1" ht="14.1" customHeight="1" x14ac:dyDescent="0.2">
      <c r="A35" s="64" t="str">
        <f t="shared" si="5"/>
        <v/>
      </c>
      <c r="B35" s="107"/>
      <c r="C35" s="65"/>
      <c r="D35" s="66"/>
      <c r="E35" s="65"/>
      <c r="F35" s="92"/>
      <c r="G35" s="109" t="str">
        <f t="shared" si="4"/>
        <v/>
      </c>
    </row>
    <row r="36" spans="1:7" s="60" customFormat="1" ht="14.1" customHeight="1" x14ac:dyDescent="0.2">
      <c r="A36" s="64" t="str">
        <f t="shared" si="5"/>
        <v/>
      </c>
      <c r="B36" s="107"/>
      <c r="C36" s="65"/>
      <c r="D36" s="66"/>
      <c r="E36" s="65"/>
      <c r="F36" s="92"/>
      <c r="G36" s="109" t="str">
        <f t="shared" si="4"/>
        <v/>
      </c>
    </row>
    <row r="37" spans="1:7" s="60" customFormat="1" ht="14.1" customHeight="1" x14ac:dyDescent="0.2">
      <c r="A37" s="64" t="str">
        <f t="shared" si="5"/>
        <v/>
      </c>
      <c r="B37" s="107"/>
      <c r="C37" s="65"/>
      <c r="D37" s="66"/>
      <c r="E37" s="65"/>
      <c r="F37" s="92"/>
      <c r="G37" s="109" t="str">
        <f t="shared" si="4"/>
        <v/>
      </c>
    </row>
    <row r="38" spans="1:7" s="60" customFormat="1" ht="14.1" customHeight="1" x14ac:dyDescent="0.2">
      <c r="A38" s="64" t="str">
        <f t="shared" si="5"/>
        <v/>
      </c>
      <c r="B38" s="107"/>
      <c r="C38" s="65"/>
      <c r="D38" s="66"/>
      <c r="E38" s="65"/>
      <c r="F38" s="92"/>
      <c r="G38" s="109" t="str">
        <f t="shared" si="4"/>
        <v/>
      </c>
    </row>
    <row r="39" spans="1:7" s="60" customFormat="1" ht="14.1" customHeight="1" x14ac:dyDescent="0.2">
      <c r="A39" s="64" t="str">
        <f t="shared" si="5"/>
        <v/>
      </c>
      <c r="B39" s="107"/>
      <c r="C39" s="65"/>
      <c r="D39" s="66"/>
      <c r="E39" s="65"/>
      <c r="F39" s="92"/>
      <c r="G39" s="109" t="str">
        <f t="shared" si="4"/>
        <v/>
      </c>
    </row>
    <row r="40" spans="1:7" s="60" customFormat="1" ht="14.1" customHeight="1" x14ac:dyDescent="0.2">
      <c r="A40" s="64" t="str">
        <f t="shared" si="5"/>
        <v/>
      </c>
      <c r="B40" s="107"/>
      <c r="C40" s="65"/>
      <c r="D40" s="66"/>
      <c r="E40" s="65"/>
      <c r="F40" s="92"/>
      <c r="G40" s="109" t="str">
        <f t="shared" si="4"/>
        <v/>
      </c>
    </row>
    <row r="41" spans="1:7" s="60" customFormat="1" ht="14.1" customHeight="1" x14ac:dyDescent="0.2">
      <c r="A41" s="64" t="str">
        <f t="shared" si="5"/>
        <v/>
      </c>
      <c r="B41" s="107"/>
      <c r="C41" s="65"/>
      <c r="D41" s="66"/>
      <c r="E41" s="65"/>
      <c r="F41" s="92"/>
      <c r="G41" s="109" t="str">
        <f t="shared" si="4"/>
        <v/>
      </c>
    </row>
    <row r="42" spans="1:7" s="60" customFormat="1" ht="14.1" customHeight="1" x14ac:dyDescent="0.2">
      <c r="A42" s="64" t="str">
        <f t="shared" si="5"/>
        <v/>
      </c>
      <c r="B42" s="107"/>
      <c r="C42" s="65"/>
      <c r="D42" s="66"/>
      <c r="E42" s="65"/>
      <c r="F42" s="92"/>
      <c r="G42" s="109" t="str">
        <f t="shared" si="4"/>
        <v/>
      </c>
    </row>
    <row r="43" spans="1:7" s="60" customFormat="1" ht="14.1" customHeight="1" x14ac:dyDescent="0.2">
      <c r="A43" s="64" t="str">
        <f t="shared" si="5"/>
        <v/>
      </c>
      <c r="B43" s="107"/>
      <c r="C43" s="65"/>
      <c r="D43" s="66"/>
      <c r="E43" s="65"/>
      <c r="F43" s="92"/>
      <c r="G43" s="109" t="str">
        <f t="shared" si="4"/>
        <v/>
      </c>
    </row>
    <row r="44" spans="1:7" s="60" customFormat="1" ht="14.1" customHeight="1" x14ac:dyDescent="0.2">
      <c r="A44" s="64" t="str">
        <f t="shared" si="5"/>
        <v/>
      </c>
      <c r="B44" s="107"/>
      <c r="C44" s="65"/>
      <c r="D44" s="66"/>
      <c r="E44" s="65"/>
      <c r="F44" s="92"/>
      <c r="G44" s="109" t="str">
        <f t="shared" si="4"/>
        <v/>
      </c>
    </row>
    <row r="45" spans="1:7" s="60" customFormat="1" ht="14.1" customHeight="1" x14ac:dyDescent="0.2">
      <c r="A45" s="64" t="str">
        <f t="shared" si="5"/>
        <v/>
      </c>
      <c r="B45" s="107"/>
      <c r="C45" s="65"/>
      <c r="D45" s="66"/>
      <c r="E45" s="65"/>
      <c r="F45" s="92"/>
      <c r="G45" s="109" t="str">
        <f t="shared" si="4"/>
        <v/>
      </c>
    </row>
    <row r="46" spans="1:7" s="60" customFormat="1" ht="14.1" customHeight="1" x14ac:dyDescent="0.2">
      <c r="A46" s="64" t="str">
        <f t="shared" si="5"/>
        <v/>
      </c>
      <c r="B46" s="107"/>
      <c r="C46" s="65"/>
      <c r="D46" s="66"/>
      <c r="E46" s="65"/>
      <c r="F46" s="92"/>
      <c r="G46" s="109" t="str">
        <f t="shared" si="4"/>
        <v/>
      </c>
    </row>
    <row r="47" spans="1:7" s="60" customFormat="1" ht="14.1" customHeight="1" x14ac:dyDescent="0.2">
      <c r="A47" s="64" t="str">
        <f t="shared" si="5"/>
        <v/>
      </c>
      <c r="B47" s="107"/>
      <c r="C47" s="65"/>
      <c r="D47" s="66"/>
      <c r="E47" s="65"/>
      <c r="F47" s="92"/>
      <c r="G47" s="109" t="str">
        <f t="shared" si="4"/>
        <v/>
      </c>
    </row>
    <row r="48" spans="1:7" s="60" customFormat="1" ht="14.1" customHeight="1" thickBot="1" x14ac:dyDescent="0.25">
      <c r="A48" s="73" t="str">
        <f t="shared" si="5"/>
        <v/>
      </c>
      <c r="B48" s="111"/>
      <c r="C48" s="74"/>
      <c r="D48" s="75"/>
      <c r="E48" s="74"/>
      <c r="F48" s="94"/>
      <c r="G48" s="112" t="str">
        <f t="shared" si="4"/>
        <v/>
      </c>
    </row>
  </sheetData>
  <sortState ref="A4:G11">
    <sortCondition descending="1" ref="G11"/>
  </sortState>
  <phoneticPr fontId="0" type="noConversion"/>
  <dataValidations count="2">
    <dataValidation allowBlank="1" showInputMessage="1" showErrorMessage="1" prompt="Buňka obsahuje vzorec, NEPŘEPSAT!" sqref="G4:G48"/>
    <dataValidation allowBlank="1" showInputMessage="1" showErrorMessage="1" prompt="Buňka obsahuje vzorec. Nevyplňovat!" sqref="A4:A48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34"/>
  <sheetViews>
    <sheetView workbookViewId="0">
      <selection activeCell="C20" sqref="C20"/>
    </sheetView>
  </sheetViews>
  <sheetFormatPr defaultRowHeight="12.75" x14ac:dyDescent="0.2"/>
  <cols>
    <col min="1" max="1" width="5.28515625" customWidth="1"/>
    <col min="2" max="2" width="29.140625" customWidth="1"/>
    <col min="3" max="3" width="38.7109375" customWidth="1"/>
    <col min="4" max="4" width="4.42578125" style="45" customWidth="1"/>
    <col min="5" max="5" width="1" style="45" customWidth="1"/>
    <col min="6" max="6" width="5" style="97" customWidth="1"/>
    <col min="7" max="7" width="8.5703125" style="45" customWidth="1"/>
  </cols>
  <sheetData>
    <row r="2" spans="1:12" s="57" customFormat="1" ht="29.25" customHeight="1" x14ac:dyDescent="0.2">
      <c r="A2" s="52" t="s">
        <v>37</v>
      </c>
      <c r="B2" s="53"/>
      <c r="C2" s="54"/>
      <c r="D2" s="55"/>
      <c r="E2" s="55"/>
      <c r="F2" s="95"/>
      <c r="G2" s="56" t="s">
        <v>38</v>
      </c>
    </row>
    <row r="3" spans="1:12" s="60" customFormat="1" ht="23.25" customHeight="1" thickBot="1" x14ac:dyDescent="0.25">
      <c r="A3" s="58"/>
      <c r="B3" s="58" t="s">
        <v>46</v>
      </c>
      <c r="C3" s="58" t="s">
        <v>43</v>
      </c>
      <c r="D3" s="61"/>
      <c r="E3" s="59" t="s">
        <v>31</v>
      </c>
      <c r="F3" s="96"/>
      <c r="G3" s="59" t="s">
        <v>32</v>
      </c>
    </row>
    <row r="4" spans="1:12" s="60" customFormat="1" ht="18" customHeight="1" x14ac:dyDescent="0.2">
      <c r="A4" s="64" t="str">
        <f t="shared" ref="A4:A10" si="0">IF(D4&gt;0,(ROW()-3)&amp;".","")</f>
        <v>1.</v>
      </c>
      <c r="B4" s="160" t="s">
        <v>116</v>
      </c>
      <c r="C4" s="160"/>
      <c r="D4" s="161">
        <v>2</v>
      </c>
      <c r="E4" s="162" t="str">
        <f t="shared" ref="E4:E13" si="1">IF(F4=0,"",":")</f>
        <v>:</v>
      </c>
      <c r="F4" s="163">
        <v>10.199999999999999</v>
      </c>
      <c r="G4" s="67">
        <f t="shared" ref="G4:G13" si="2">IF(F4&lt;&gt;"",(INT(POWER(305.5-(60*D4+F4),1.85)*0.08713)),"")</f>
        <v>1233</v>
      </c>
      <c r="H4" s="114" t="s">
        <v>47</v>
      </c>
      <c r="I4" s="114"/>
      <c r="J4" s="114"/>
      <c r="K4" s="114"/>
      <c r="L4" s="114"/>
    </row>
    <row r="5" spans="1:12" s="60" customFormat="1" ht="18" customHeight="1" x14ac:dyDescent="0.2">
      <c r="A5" s="64" t="str">
        <f t="shared" si="0"/>
        <v>2.</v>
      </c>
      <c r="B5" s="160" t="s">
        <v>117</v>
      </c>
      <c r="C5" s="160"/>
      <c r="D5" s="161">
        <v>2</v>
      </c>
      <c r="E5" s="162" t="str">
        <f t="shared" si="1"/>
        <v>:</v>
      </c>
      <c r="F5" s="163">
        <v>14.5</v>
      </c>
      <c r="G5" s="67">
        <f t="shared" si="2"/>
        <v>1178</v>
      </c>
      <c r="H5" s="86" t="s">
        <v>44</v>
      </c>
      <c r="I5" s="86"/>
      <c r="J5" s="86"/>
      <c r="K5" s="86"/>
      <c r="L5" s="115"/>
    </row>
    <row r="6" spans="1:12" s="60" customFormat="1" ht="18" customHeight="1" x14ac:dyDescent="0.2">
      <c r="A6" s="64" t="str">
        <f t="shared" si="0"/>
        <v>3.</v>
      </c>
      <c r="B6" s="160" t="s">
        <v>118</v>
      </c>
      <c r="C6" s="160"/>
      <c r="D6" s="164">
        <v>2</v>
      </c>
      <c r="E6" s="162" t="str">
        <f t="shared" si="1"/>
        <v>:</v>
      </c>
      <c r="F6" s="165">
        <v>15.9</v>
      </c>
      <c r="G6" s="67">
        <f t="shared" si="2"/>
        <v>1160</v>
      </c>
      <c r="H6" s="116" t="s">
        <v>48</v>
      </c>
      <c r="I6" s="116"/>
      <c r="J6" s="116"/>
      <c r="K6" s="116"/>
      <c r="L6" s="115"/>
    </row>
    <row r="7" spans="1:12" s="60" customFormat="1" ht="18" customHeight="1" x14ac:dyDescent="0.2">
      <c r="A7" s="151" t="str">
        <f t="shared" si="0"/>
        <v>4.</v>
      </c>
      <c r="B7" s="160" t="s">
        <v>119</v>
      </c>
      <c r="C7" s="160"/>
      <c r="D7" s="161">
        <v>2</v>
      </c>
      <c r="E7" s="162" t="str">
        <f t="shared" si="1"/>
        <v>:</v>
      </c>
      <c r="F7" s="166">
        <v>18.5</v>
      </c>
      <c r="G7" s="145">
        <f t="shared" si="2"/>
        <v>1127</v>
      </c>
      <c r="H7" s="116" t="s">
        <v>49</v>
      </c>
      <c r="I7" s="116"/>
      <c r="J7" s="116"/>
      <c r="K7" s="116"/>
      <c r="L7" s="115"/>
    </row>
    <row r="8" spans="1:12" s="60" customFormat="1" ht="18" customHeight="1" x14ac:dyDescent="0.2">
      <c r="A8" s="64" t="str">
        <f t="shared" si="0"/>
        <v/>
      </c>
      <c r="B8" s="135"/>
      <c r="C8" s="135"/>
      <c r="D8" s="101"/>
      <c r="E8" s="82" t="str">
        <f t="shared" si="1"/>
        <v/>
      </c>
      <c r="F8" s="102"/>
      <c r="G8" s="67" t="str">
        <f t="shared" si="2"/>
        <v/>
      </c>
      <c r="H8" s="86" t="s">
        <v>35</v>
      </c>
      <c r="I8" s="86"/>
      <c r="J8" s="86"/>
      <c r="K8" s="86"/>
      <c r="L8" s="115"/>
    </row>
    <row r="9" spans="1:12" s="60" customFormat="1" ht="18" customHeight="1" x14ac:dyDescent="0.2">
      <c r="A9" s="64" t="str">
        <f t="shared" si="0"/>
        <v/>
      </c>
      <c r="B9" s="135"/>
      <c r="C9" s="135"/>
      <c r="D9" s="101"/>
      <c r="E9" s="82" t="str">
        <f t="shared" si="1"/>
        <v/>
      </c>
      <c r="F9" s="102"/>
      <c r="G9" s="67" t="str">
        <f t="shared" si="2"/>
        <v/>
      </c>
    </row>
    <row r="10" spans="1:12" s="60" customFormat="1" ht="18" customHeight="1" x14ac:dyDescent="0.2">
      <c r="A10" s="64" t="str">
        <f t="shared" si="0"/>
        <v/>
      </c>
      <c r="B10" s="135"/>
      <c r="C10" s="135"/>
      <c r="D10" s="101"/>
      <c r="E10" s="82" t="str">
        <f t="shared" si="1"/>
        <v/>
      </c>
      <c r="F10" s="98"/>
      <c r="G10" s="67" t="str">
        <f t="shared" si="2"/>
        <v/>
      </c>
    </row>
    <row r="11" spans="1:12" s="60" customFormat="1" ht="18" customHeight="1" x14ac:dyDescent="0.2">
      <c r="A11" s="64" t="str">
        <f>IF(F11&lt;&gt;"",(ROW()-3)&amp;".","")</f>
        <v/>
      </c>
      <c r="B11" s="135"/>
      <c r="C11" s="135"/>
      <c r="D11" s="101"/>
      <c r="E11" s="82" t="str">
        <f t="shared" si="1"/>
        <v/>
      </c>
      <c r="F11" s="102"/>
      <c r="G11" s="67" t="str">
        <f t="shared" si="2"/>
        <v/>
      </c>
    </row>
    <row r="12" spans="1:12" s="60" customFormat="1" ht="18" customHeight="1" x14ac:dyDescent="0.2">
      <c r="A12" s="64" t="str">
        <f>IF(D12&gt;0,(ROW()-3)&amp;".","")</f>
        <v/>
      </c>
      <c r="B12" s="135"/>
      <c r="C12" s="136"/>
      <c r="D12" s="65"/>
      <c r="E12" s="82" t="str">
        <f t="shared" si="1"/>
        <v/>
      </c>
      <c r="F12" s="98"/>
      <c r="G12" s="67" t="str">
        <f t="shared" si="2"/>
        <v/>
      </c>
    </row>
    <row r="13" spans="1:12" s="60" customFormat="1" ht="18" customHeight="1" x14ac:dyDescent="0.2">
      <c r="A13" s="64" t="str">
        <f>IF(D13&gt;0,(ROW()-3)&amp;".","")</f>
        <v/>
      </c>
      <c r="B13" s="135"/>
      <c r="C13" s="65"/>
      <c r="D13" s="65"/>
      <c r="E13" s="82" t="str">
        <f t="shared" si="1"/>
        <v/>
      </c>
      <c r="F13" s="98"/>
      <c r="G13" s="67" t="str">
        <f t="shared" si="2"/>
        <v/>
      </c>
    </row>
    <row r="15" spans="1:12" s="60" customFormat="1" ht="18" customHeight="1" x14ac:dyDescent="0.2">
      <c r="A15" s="64" t="str">
        <f t="shared" ref="A15:A33" si="3">IF(D15&gt;0,(ROW()-3)&amp;".","")</f>
        <v/>
      </c>
      <c r="B15" s="103"/>
      <c r="C15" s="65"/>
      <c r="D15" s="66"/>
      <c r="E15" s="82" t="str">
        <f t="shared" ref="E15:E33" si="4">IF(F15=0,"",":")</f>
        <v/>
      </c>
      <c r="F15" s="98"/>
      <c r="G15" s="67" t="str">
        <f t="shared" ref="G15:G33" si="5">IF(F15&lt;&gt;"",(INT(POWER(305.5-(60*D15+F15),1.85)*0.08713)),"")</f>
        <v/>
      </c>
    </row>
    <row r="16" spans="1:12" s="60" customFormat="1" ht="18" customHeight="1" x14ac:dyDescent="0.2">
      <c r="A16" s="64" t="str">
        <f t="shared" si="3"/>
        <v/>
      </c>
      <c r="B16" s="103"/>
      <c r="C16" s="65"/>
      <c r="D16" s="66"/>
      <c r="E16" s="82" t="str">
        <f t="shared" si="4"/>
        <v/>
      </c>
      <c r="F16" s="98"/>
      <c r="G16" s="67" t="str">
        <f t="shared" si="5"/>
        <v/>
      </c>
    </row>
    <row r="17" spans="1:7" s="60" customFormat="1" ht="18" customHeight="1" x14ac:dyDescent="0.2">
      <c r="A17" s="64" t="str">
        <f t="shared" si="3"/>
        <v/>
      </c>
      <c r="B17" s="103"/>
      <c r="C17" s="65"/>
      <c r="D17" s="66"/>
      <c r="E17" s="82" t="str">
        <f t="shared" si="4"/>
        <v/>
      </c>
      <c r="F17" s="98"/>
      <c r="G17" s="67" t="str">
        <f t="shared" si="5"/>
        <v/>
      </c>
    </row>
    <row r="18" spans="1:7" s="60" customFormat="1" ht="18" customHeight="1" x14ac:dyDescent="0.2">
      <c r="A18" s="64" t="str">
        <f t="shared" si="3"/>
        <v/>
      </c>
      <c r="B18" s="103"/>
      <c r="C18" s="65"/>
      <c r="D18" s="66"/>
      <c r="E18" s="82" t="str">
        <f t="shared" si="4"/>
        <v/>
      </c>
      <c r="F18" s="98"/>
      <c r="G18" s="67" t="str">
        <f t="shared" si="5"/>
        <v/>
      </c>
    </row>
    <row r="19" spans="1:7" s="60" customFormat="1" ht="18" customHeight="1" x14ac:dyDescent="0.2">
      <c r="A19" s="64" t="str">
        <f t="shared" si="3"/>
        <v/>
      </c>
      <c r="B19" s="103"/>
      <c r="C19" s="65"/>
      <c r="D19" s="66"/>
      <c r="E19" s="82" t="str">
        <f t="shared" si="4"/>
        <v/>
      </c>
      <c r="F19" s="98"/>
      <c r="G19" s="67" t="str">
        <f t="shared" si="5"/>
        <v/>
      </c>
    </row>
    <row r="20" spans="1:7" s="60" customFormat="1" ht="18" customHeight="1" x14ac:dyDescent="0.2">
      <c r="A20" s="64" t="str">
        <f t="shared" si="3"/>
        <v/>
      </c>
      <c r="B20" s="103"/>
      <c r="C20" s="65"/>
      <c r="D20" s="66"/>
      <c r="E20" s="82" t="str">
        <f t="shared" si="4"/>
        <v/>
      </c>
      <c r="F20" s="98"/>
      <c r="G20" s="67" t="str">
        <f t="shared" si="5"/>
        <v/>
      </c>
    </row>
    <row r="21" spans="1:7" s="60" customFormat="1" ht="18" customHeight="1" x14ac:dyDescent="0.2">
      <c r="A21" s="64" t="str">
        <f t="shared" si="3"/>
        <v/>
      </c>
      <c r="B21" s="103"/>
      <c r="C21" s="65"/>
      <c r="D21" s="66"/>
      <c r="E21" s="82" t="str">
        <f t="shared" si="4"/>
        <v/>
      </c>
      <c r="F21" s="98"/>
      <c r="G21" s="67" t="str">
        <f t="shared" si="5"/>
        <v/>
      </c>
    </row>
    <row r="22" spans="1:7" s="60" customFormat="1" ht="18" customHeight="1" x14ac:dyDescent="0.2">
      <c r="A22" s="64" t="str">
        <f t="shared" si="3"/>
        <v/>
      </c>
      <c r="B22" s="103"/>
      <c r="C22" s="65"/>
      <c r="D22" s="66"/>
      <c r="E22" s="82" t="str">
        <f t="shared" si="4"/>
        <v/>
      </c>
      <c r="F22" s="98"/>
      <c r="G22" s="67" t="str">
        <f t="shared" si="5"/>
        <v/>
      </c>
    </row>
    <row r="23" spans="1:7" s="60" customFormat="1" ht="18" customHeight="1" x14ac:dyDescent="0.2">
      <c r="A23" s="64" t="str">
        <f t="shared" si="3"/>
        <v/>
      </c>
      <c r="B23" s="103"/>
      <c r="C23" s="65"/>
      <c r="D23" s="66"/>
      <c r="E23" s="82" t="str">
        <f t="shared" si="4"/>
        <v/>
      </c>
      <c r="F23" s="98"/>
      <c r="G23" s="67" t="str">
        <f t="shared" si="5"/>
        <v/>
      </c>
    </row>
    <row r="24" spans="1:7" s="60" customFormat="1" ht="18" customHeight="1" x14ac:dyDescent="0.2">
      <c r="A24" s="64" t="str">
        <f t="shared" si="3"/>
        <v/>
      </c>
      <c r="B24" s="103"/>
      <c r="C24" s="65"/>
      <c r="D24" s="66"/>
      <c r="E24" s="82" t="str">
        <f t="shared" si="4"/>
        <v/>
      </c>
      <c r="F24" s="98"/>
      <c r="G24" s="67" t="str">
        <f t="shared" si="5"/>
        <v/>
      </c>
    </row>
    <row r="25" spans="1:7" s="60" customFormat="1" ht="18" customHeight="1" x14ac:dyDescent="0.2">
      <c r="A25" s="64" t="str">
        <f t="shared" si="3"/>
        <v/>
      </c>
      <c r="B25" s="103"/>
      <c r="C25" s="65"/>
      <c r="D25" s="66"/>
      <c r="E25" s="82" t="str">
        <f t="shared" si="4"/>
        <v/>
      </c>
      <c r="F25" s="98"/>
      <c r="G25" s="67" t="str">
        <f t="shared" si="5"/>
        <v/>
      </c>
    </row>
    <row r="26" spans="1:7" s="60" customFormat="1" ht="18" customHeight="1" x14ac:dyDescent="0.2">
      <c r="A26" s="64" t="str">
        <f t="shared" si="3"/>
        <v/>
      </c>
      <c r="B26" s="103"/>
      <c r="C26" s="65"/>
      <c r="D26" s="66"/>
      <c r="E26" s="82" t="str">
        <f t="shared" si="4"/>
        <v/>
      </c>
      <c r="F26" s="98"/>
      <c r="G26" s="67" t="str">
        <f t="shared" si="5"/>
        <v/>
      </c>
    </row>
    <row r="27" spans="1:7" s="60" customFormat="1" ht="18" customHeight="1" x14ac:dyDescent="0.2">
      <c r="A27" s="64" t="str">
        <f t="shared" si="3"/>
        <v/>
      </c>
      <c r="B27" s="103"/>
      <c r="C27" s="65"/>
      <c r="D27" s="66"/>
      <c r="E27" s="82" t="str">
        <f t="shared" si="4"/>
        <v/>
      </c>
      <c r="F27" s="98"/>
      <c r="G27" s="67" t="str">
        <f t="shared" si="5"/>
        <v/>
      </c>
    </row>
    <row r="28" spans="1:7" s="60" customFormat="1" ht="18" customHeight="1" x14ac:dyDescent="0.2">
      <c r="A28" s="64" t="str">
        <f t="shared" si="3"/>
        <v/>
      </c>
      <c r="B28" s="103"/>
      <c r="C28" s="65"/>
      <c r="D28" s="66"/>
      <c r="E28" s="82" t="str">
        <f t="shared" si="4"/>
        <v/>
      </c>
      <c r="F28" s="98"/>
      <c r="G28" s="67" t="str">
        <f t="shared" si="5"/>
        <v/>
      </c>
    </row>
    <row r="29" spans="1:7" s="60" customFormat="1" ht="18" customHeight="1" x14ac:dyDescent="0.2">
      <c r="A29" s="64" t="str">
        <f t="shared" si="3"/>
        <v/>
      </c>
      <c r="B29" s="103"/>
      <c r="C29" s="65"/>
      <c r="D29" s="66"/>
      <c r="E29" s="82" t="str">
        <f t="shared" si="4"/>
        <v/>
      </c>
      <c r="F29" s="98"/>
      <c r="G29" s="67" t="str">
        <f t="shared" si="5"/>
        <v/>
      </c>
    </row>
    <row r="30" spans="1:7" s="60" customFormat="1" ht="18" customHeight="1" x14ac:dyDescent="0.2">
      <c r="A30" s="64" t="str">
        <f t="shared" si="3"/>
        <v/>
      </c>
      <c r="B30" s="103"/>
      <c r="C30" s="65"/>
      <c r="D30" s="66"/>
      <c r="E30" s="82" t="str">
        <f t="shared" si="4"/>
        <v/>
      </c>
      <c r="F30" s="98"/>
      <c r="G30" s="67" t="str">
        <f t="shared" si="5"/>
        <v/>
      </c>
    </row>
    <row r="31" spans="1:7" s="60" customFormat="1" ht="18" customHeight="1" x14ac:dyDescent="0.2">
      <c r="A31" s="64" t="str">
        <f t="shared" si="3"/>
        <v/>
      </c>
      <c r="B31" s="103"/>
      <c r="C31" s="65"/>
      <c r="D31" s="66"/>
      <c r="E31" s="82" t="str">
        <f t="shared" si="4"/>
        <v/>
      </c>
      <c r="F31" s="98"/>
      <c r="G31" s="67" t="str">
        <f t="shared" si="5"/>
        <v/>
      </c>
    </row>
    <row r="32" spans="1:7" s="60" customFormat="1" ht="18" customHeight="1" x14ac:dyDescent="0.2">
      <c r="A32" s="64" t="str">
        <f t="shared" si="3"/>
        <v/>
      </c>
      <c r="B32" s="103"/>
      <c r="C32" s="65"/>
      <c r="D32" s="66"/>
      <c r="E32" s="82" t="str">
        <f t="shared" si="4"/>
        <v/>
      </c>
      <c r="F32" s="98"/>
      <c r="G32" s="67" t="str">
        <f t="shared" si="5"/>
        <v/>
      </c>
    </row>
    <row r="33" spans="1:7" s="60" customFormat="1" ht="18" customHeight="1" x14ac:dyDescent="0.2">
      <c r="A33" s="69" t="str">
        <f t="shared" si="3"/>
        <v/>
      </c>
      <c r="B33" s="103"/>
      <c r="C33" s="70"/>
      <c r="D33" s="71"/>
      <c r="E33" s="84" t="str">
        <f t="shared" si="4"/>
        <v/>
      </c>
      <c r="F33" s="99"/>
      <c r="G33" s="72" t="str">
        <f t="shared" si="5"/>
        <v/>
      </c>
    </row>
    <row r="34" spans="1:7" s="60" customFormat="1" ht="18" customHeight="1" thickBot="1" x14ac:dyDescent="0.25">
      <c r="A34" s="73" t="str">
        <f>IF(D34&gt;0,(ROW()-3)&amp;".","")</f>
        <v/>
      </c>
      <c r="B34" s="104"/>
      <c r="C34" s="74"/>
      <c r="D34" s="75"/>
      <c r="E34" s="85" t="str">
        <f>IF(F34=0,"",":")</f>
        <v/>
      </c>
      <c r="F34" s="100"/>
      <c r="G34" s="76" t="str">
        <f>IF(F34&lt;&gt;"",(INT(POWER(305.5-(60*D34+F34),1.85)*0.08713)),"")</f>
        <v/>
      </c>
    </row>
  </sheetData>
  <phoneticPr fontId="0" type="noConversion"/>
  <dataValidations count="3">
    <dataValidation allowBlank="1" showInputMessage="1" showErrorMessage="1" prompt="Buňka obsahuje vzorec, NEPŘEPSAT!" sqref="G4:G13 G15:G34"/>
    <dataValidation allowBlank="1" showInputMessage="1" showErrorMessage="1" prompt="Buňka obsahuje vzorec. Nevyplňovat!" sqref="A4:A13 A15:A34"/>
    <dataValidation type="whole" operator="lessThanOrEqual" allowBlank="1" showInputMessage="1" showErrorMessage="1" prompt="Dvojtečka se udělá sama, až napíšeš sekundy" sqref="E4:E13 E15:E34">
      <formula1>0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Návod</vt:lpstr>
      <vt:lpstr>CELKEM chlapci -běhy ručně</vt:lpstr>
      <vt:lpstr>100m</vt:lpstr>
      <vt:lpstr>1500m</vt:lpstr>
      <vt:lpstr>dálka</vt:lpstr>
      <vt:lpstr>výška</vt:lpstr>
      <vt:lpstr>koule</vt:lpstr>
      <vt:lpstr>štafeta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Koukal</dc:creator>
  <cp:lastModifiedBy>Dalibor Janus</cp:lastModifiedBy>
  <cp:lastPrinted>2010-09-22T15:46:43Z</cp:lastPrinted>
  <dcterms:created xsi:type="dcterms:W3CDTF">2002-10-02T19:58:51Z</dcterms:created>
  <dcterms:modified xsi:type="dcterms:W3CDTF">2016-06-02T08:42:27Z</dcterms:modified>
</cp:coreProperties>
</file>